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Hoja1" sheetId="6" r:id="rId1"/>
  </sheets>
  <calcPr calcId="145621"/>
</workbook>
</file>

<file path=xl/calcChain.xml><?xml version="1.0" encoding="utf-8"?>
<calcChain xmlns="http://schemas.openxmlformats.org/spreadsheetml/2006/main">
  <c r="M72" i="6" l="1"/>
  <c r="C73" i="6"/>
  <c r="E69" i="6" l="1"/>
  <c r="F69" i="6"/>
  <c r="G69" i="6"/>
  <c r="H69" i="6"/>
  <c r="I69" i="6"/>
  <c r="J69" i="6"/>
  <c r="K69" i="6"/>
  <c r="L69" i="6"/>
  <c r="M69" i="6"/>
  <c r="D69" i="6"/>
  <c r="D54" i="6"/>
  <c r="E54" i="6"/>
  <c r="F54" i="6"/>
  <c r="G54" i="6"/>
  <c r="H54" i="6"/>
  <c r="I54" i="6"/>
  <c r="J54" i="6"/>
  <c r="K54" i="6"/>
  <c r="L54" i="6"/>
  <c r="C53" i="6"/>
  <c r="D58" i="6"/>
  <c r="E58" i="6"/>
  <c r="F58" i="6"/>
  <c r="G58" i="6"/>
  <c r="H58" i="6"/>
  <c r="I58" i="6"/>
  <c r="J58" i="6"/>
  <c r="K58" i="6"/>
  <c r="L58" i="6"/>
  <c r="C58" i="6"/>
  <c r="D57" i="6"/>
  <c r="E57" i="6"/>
  <c r="F57" i="6"/>
  <c r="G57" i="6"/>
  <c r="H57" i="6"/>
  <c r="I57" i="6"/>
  <c r="J57" i="6"/>
  <c r="K57" i="6"/>
  <c r="L57" i="6"/>
  <c r="C57" i="6"/>
  <c r="C54" i="6"/>
  <c r="D53" i="6"/>
  <c r="D55" i="6" s="1"/>
  <c r="E68" i="6" s="1"/>
  <c r="E53" i="6"/>
  <c r="F53" i="6"/>
  <c r="G53" i="6"/>
  <c r="H53" i="6"/>
  <c r="I53" i="6"/>
  <c r="J53" i="6"/>
  <c r="J55" i="6" s="1"/>
  <c r="K68" i="6" s="1"/>
  <c r="K53" i="6"/>
  <c r="L53" i="6"/>
  <c r="L55" i="6" s="1"/>
  <c r="M68" i="6" s="1"/>
  <c r="D51" i="6"/>
  <c r="E51" i="6"/>
  <c r="F51" i="6"/>
  <c r="G51" i="6"/>
  <c r="H51" i="6"/>
  <c r="I51" i="6"/>
  <c r="J51" i="6"/>
  <c r="K51" i="6"/>
  <c r="L51" i="6"/>
  <c r="C51" i="6"/>
  <c r="D52" i="6"/>
  <c r="E52" i="6"/>
  <c r="E55" i="6" s="1"/>
  <c r="F68" i="6" s="1"/>
  <c r="F52" i="6"/>
  <c r="F55" i="6" s="1"/>
  <c r="G68" i="6" s="1"/>
  <c r="G52" i="6"/>
  <c r="G55" i="6" s="1"/>
  <c r="H68" i="6" s="1"/>
  <c r="H52" i="6"/>
  <c r="I52" i="6"/>
  <c r="I55" i="6" s="1"/>
  <c r="J68" i="6" s="1"/>
  <c r="J52" i="6"/>
  <c r="K52" i="6"/>
  <c r="K55" i="6" s="1"/>
  <c r="L68" i="6" s="1"/>
  <c r="L52" i="6"/>
  <c r="C52" i="6"/>
  <c r="F46" i="6"/>
  <c r="F45" i="6"/>
  <c r="E46" i="6"/>
  <c r="E45" i="6"/>
  <c r="D29" i="6"/>
  <c r="E29" i="6"/>
  <c r="F29" i="6"/>
  <c r="G29" i="6"/>
  <c r="H29" i="6"/>
  <c r="I29" i="6"/>
  <c r="J29" i="6"/>
  <c r="K29" i="6"/>
  <c r="L29" i="6"/>
  <c r="C29" i="6"/>
  <c r="D30" i="6"/>
  <c r="E30" i="6"/>
  <c r="F30" i="6"/>
  <c r="G30" i="6"/>
  <c r="H30" i="6"/>
  <c r="I30" i="6"/>
  <c r="J30" i="6"/>
  <c r="K30" i="6"/>
  <c r="L30" i="6"/>
  <c r="C30" i="6"/>
  <c r="D40" i="6"/>
  <c r="D39" i="6"/>
  <c r="D38" i="6"/>
  <c r="D37" i="6"/>
  <c r="C40" i="6"/>
  <c r="E40" i="6" s="1"/>
  <c r="C39" i="6"/>
  <c r="E39" i="6" s="1"/>
  <c r="C38" i="6"/>
  <c r="C37" i="6"/>
  <c r="D31" i="6"/>
  <c r="E31" i="6"/>
  <c r="F31" i="6"/>
  <c r="G31" i="6"/>
  <c r="H31" i="6"/>
  <c r="I31" i="6"/>
  <c r="J31" i="6"/>
  <c r="K31" i="6"/>
  <c r="L31" i="6"/>
  <c r="C31" i="6"/>
  <c r="D28" i="6"/>
  <c r="E28" i="6"/>
  <c r="F28" i="6"/>
  <c r="G28" i="6"/>
  <c r="H28" i="6"/>
  <c r="I28" i="6"/>
  <c r="J28" i="6"/>
  <c r="K28" i="6"/>
  <c r="L28" i="6"/>
  <c r="C28" i="6"/>
  <c r="C11" i="6"/>
  <c r="C67" i="6" s="1"/>
  <c r="M56" i="6"/>
  <c r="M55" i="6"/>
  <c r="H55" i="6"/>
  <c r="I68" i="6" s="1"/>
  <c r="C55" i="6"/>
  <c r="D68" i="6" s="1"/>
  <c r="F47" i="6" l="1"/>
  <c r="D67" i="6" s="1"/>
  <c r="E37" i="6"/>
  <c r="E41" i="6" s="1"/>
  <c r="C78" i="6"/>
  <c r="G37" i="6" l="1"/>
  <c r="E60" i="6"/>
  <c r="G60" i="6"/>
  <c r="I60" i="6"/>
  <c r="K60" i="6"/>
  <c r="C60" i="6"/>
  <c r="D60" i="6"/>
  <c r="F60" i="6"/>
  <c r="H60" i="6"/>
  <c r="J60" i="6"/>
  <c r="L60" i="6"/>
  <c r="M71" i="6" l="1"/>
  <c r="M70" i="6" s="1"/>
  <c r="M73" i="6" s="1"/>
  <c r="L59" i="6"/>
  <c r="L61" i="6" s="1"/>
  <c r="I71" i="6"/>
  <c r="I70" i="6" s="1"/>
  <c r="I73" i="6" s="1"/>
  <c r="H59" i="6"/>
  <c r="H61" i="6" s="1"/>
  <c r="E71" i="6"/>
  <c r="E70" i="6" s="1"/>
  <c r="E73" i="6" s="1"/>
  <c r="D59" i="6"/>
  <c r="D61" i="6" s="1"/>
  <c r="L71" i="6"/>
  <c r="L70" i="6" s="1"/>
  <c r="L73" i="6" s="1"/>
  <c r="K59" i="6"/>
  <c r="K61" i="6" s="1"/>
  <c r="H71" i="6"/>
  <c r="H70" i="6" s="1"/>
  <c r="H73" i="6" s="1"/>
  <c r="G59" i="6"/>
  <c r="G61" i="6" s="1"/>
  <c r="J59" i="6"/>
  <c r="J61" i="6" s="1"/>
  <c r="K71" i="6"/>
  <c r="K70" i="6" s="1"/>
  <c r="K73" i="6" s="1"/>
  <c r="F59" i="6"/>
  <c r="F61" i="6" s="1"/>
  <c r="G71" i="6"/>
  <c r="G70" i="6" s="1"/>
  <c r="G73" i="6" s="1"/>
  <c r="D71" i="6"/>
  <c r="D70" i="6" s="1"/>
  <c r="D73" i="6" s="1"/>
  <c r="C59" i="6"/>
  <c r="C61" i="6" s="1"/>
  <c r="J71" i="6"/>
  <c r="J70" i="6" s="1"/>
  <c r="J73" i="6" s="1"/>
  <c r="I59" i="6"/>
  <c r="I61" i="6" s="1"/>
  <c r="F71" i="6"/>
  <c r="F70" i="6" s="1"/>
  <c r="F73" i="6" s="1"/>
  <c r="E59" i="6"/>
  <c r="E61" i="6" s="1"/>
  <c r="E62" i="6" l="1"/>
  <c r="E63" i="6" s="1"/>
  <c r="I62" i="6"/>
  <c r="I63" i="6" s="1"/>
  <c r="C62" i="6"/>
  <c r="C63" i="6" s="1"/>
  <c r="G62" i="6"/>
  <c r="G63" i="6" s="1"/>
  <c r="K62" i="6"/>
  <c r="K63" i="6" s="1"/>
  <c r="D62" i="6"/>
  <c r="D63" i="6" s="1"/>
  <c r="H62" i="6"/>
  <c r="H63" i="6" s="1"/>
  <c r="L62" i="6"/>
  <c r="L63" i="6" s="1"/>
  <c r="C77" i="6"/>
  <c r="C76" i="6"/>
  <c r="F62" i="6"/>
  <c r="F63" i="6" s="1"/>
  <c r="J62" i="6"/>
  <c r="J63" i="6" s="1"/>
</calcChain>
</file>

<file path=xl/comments1.xml><?xml version="1.0" encoding="utf-8"?>
<comments xmlns="http://schemas.openxmlformats.org/spreadsheetml/2006/main">
  <authors>
    <author>Marlon Velasquez</author>
  </authors>
  <commentList>
    <comment ref="C28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el resultado de multiplicar Cantidad a vender al 100%(u/ano) del Cuadro 2 por la Fila Prog. Prod.(%) del Cuadro 3.</t>
        </r>
      </text>
    </comment>
    <comment ref="C29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el resultado de multiplicar Precio de Venta del Cuadro 2 por la Producción del Cuadro 3.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el Resultado de multiplicar el Costo Variable del Cuadro 2 por la Fila Costo Variable del Cuadro 3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el Costo Fijo del Cuadro 2, el supuesto es que es igual para todos los años</t>
        </r>
      </text>
    </comment>
    <comment ref="C37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1
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1
</t>
        </r>
      </text>
    </comment>
    <comment ref="D45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un Supuesto</t>
        </r>
      </text>
    </comment>
    <comment ref="D46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un Supuesto
</t>
        </r>
      </text>
    </comment>
    <comment ref="C47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una Fórmula Contable de la Balance de una empresa
</t>
        </r>
      </text>
    </comment>
    <comment ref="C51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 Ventas del Cuadro 3</t>
        </r>
      </text>
    </comment>
    <comment ref="C52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el Resultado de multiplicar la Tasa del Impuesto de Ventas del Cuadro 2 por la Fila de Ventas del Cuadro 6</t>
        </r>
      </text>
    </comment>
    <comment ref="C53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el resultado de multiplicar la suma de Costos Variables y Costo Fijos del Cuadro 6 por el Impuesto de Ventas del Cuadro 2</t>
        </r>
      </text>
    </comment>
    <comment ref="C54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el resultado de multiplicar la Fila de Ventas del Cuadro 6 por el Impuesto a las Transacciones del Cuadro 2</t>
        </r>
      </text>
    </comment>
    <comment ref="C57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3
</t>
        </r>
      </text>
    </comment>
    <comment ref="C58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3
</t>
        </r>
      </text>
    </comment>
    <comment ref="C60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4
</t>
        </r>
      </text>
    </comment>
    <comment ref="C62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el resultado de multiplicar la Utilidad Bruta del Cuadro 6 por el Impuesto a las Utilidades del Cuadro 2</t>
        </r>
      </text>
    </comment>
    <comment ref="C67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1, es negativo por ser un egreso</t>
        </r>
      </text>
    </comment>
    <comment ref="D67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5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 Ingreso Neto del Cuadro 6</t>
        </r>
      </text>
    </comment>
    <comment ref="D69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 Costos Operativos del Cuadro 6</t>
        </r>
      </text>
    </comment>
    <comment ref="D70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 I.U.E del Cuadro 6</t>
        </r>
      </text>
    </comment>
    <comment ref="D71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 Depreciacion del Cuadro 6</t>
        </r>
      </text>
    </comment>
    <comment ref="M72" authorId="0">
      <text>
        <r>
          <rPr>
            <b/>
            <sz val="9"/>
            <color indexed="81"/>
            <rFont val="Tahoma"/>
            <charset val="1"/>
          </rPr>
          <t>Marlon Velasquez:</t>
        </r>
        <r>
          <rPr>
            <sz val="9"/>
            <color indexed="81"/>
            <rFont val="Tahoma"/>
            <charset val="1"/>
          </rPr>
          <t xml:space="preserve">
Viene del Valor de Desecho de las Obras Civiles del Cuadro 4</t>
        </r>
      </text>
    </comment>
  </commentList>
</comments>
</file>

<file path=xl/sharedStrings.xml><?xml version="1.0" encoding="utf-8"?>
<sst xmlns="http://schemas.openxmlformats.org/spreadsheetml/2006/main" count="87" uniqueCount="80">
  <si>
    <t>Inversiones</t>
  </si>
  <si>
    <t>Terrenos</t>
  </si>
  <si>
    <t>Obras civiles</t>
  </si>
  <si>
    <t>Equipos:</t>
  </si>
  <si>
    <t>Equipo A</t>
  </si>
  <si>
    <t>Equipo B</t>
  </si>
  <si>
    <t>Equipo C</t>
  </si>
  <si>
    <t>Cantidad a vender al 100% (u/año) =</t>
  </si>
  <si>
    <t>Precio de venta ($us/u) =</t>
  </si>
  <si>
    <t>Costo variable ($us/u) =</t>
  </si>
  <si>
    <t>Costo fijo ($us/año) =</t>
  </si>
  <si>
    <t>Año</t>
  </si>
  <si>
    <t>Progr. Prod. (%)</t>
  </si>
  <si>
    <t>Producción (u)</t>
  </si>
  <si>
    <t>Ventas ($us)</t>
  </si>
  <si>
    <t>Costo Var. ($us)</t>
  </si>
  <si>
    <t>Costo Fijo ($us)</t>
  </si>
  <si>
    <t>Vida útil (años)</t>
  </si>
  <si>
    <t>V. Desecho</t>
  </si>
  <si>
    <t>Costo ($us)</t>
  </si>
  <si>
    <t>V. U. (años)</t>
  </si>
  <si>
    <t>Dep. Lin.</t>
  </si>
  <si>
    <t>Año 5</t>
  </si>
  <si>
    <t>Año 10</t>
  </si>
  <si>
    <t xml:space="preserve">Error de alineación.  Corregido. </t>
  </si>
  <si>
    <t>Capital de Trabajo año 1:</t>
  </si>
  <si>
    <t>Activo Circulante ($us):</t>
  </si>
  <si>
    <t>Pasivo Circulante ($us):</t>
  </si>
  <si>
    <t xml:space="preserve">Capital de Trabajo ($us) = </t>
  </si>
  <si>
    <t>CONCEPTO</t>
  </si>
  <si>
    <t>Ventas</t>
  </si>
  <si>
    <t>Costos Operativos</t>
  </si>
  <si>
    <t>Costos Variables</t>
  </si>
  <si>
    <t>Costo fijo</t>
  </si>
  <si>
    <t>Costo No operat.</t>
  </si>
  <si>
    <t>UTILIDAD BRUTA</t>
  </si>
  <si>
    <t>UTILIDAD NETA</t>
  </si>
  <si>
    <t>relación con Ventas</t>
  </si>
  <si>
    <t>INGRESO NETO (1)</t>
  </si>
  <si>
    <t xml:space="preserve">la depreciacion </t>
  </si>
  <si>
    <t>Inversión</t>
  </si>
  <si>
    <t>Ingresos</t>
  </si>
  <si>
    <t>Costos Operat.</t>
  </si>
  <si>
    <t>Impuestos</t>
  </si>
  <si>
    <t>Depreciación</t>
  </si>
  <si>
    <t>Valor Desecho</t>
  </si>
  <si>
    <t>Flujo Neto</t>
  </si>
  <si>
    <t xml:space="preserve">(Ingresos+inversión - (costos operat.+depreciación))*tsdsimpuesto renta </t>
  </si>
  <si>
    <t>relación con costos operativos</t>
  </si>
  <si>
    <t>Inversiones+ingresos-gastos operativos - impuestos</t>
  </si>
  <si>
    <t>50000 REINVERSION MAQUINARIA</t>
  </si>
  <si>
    <t>Valor Actual Neto VAN (17%)=</t>
  </si>
  <si>
    <t xml:space="preserve">Tasa Interna de Retorno TIR = </t>
  </si>
  <si>
    <t>Relación Beneficio/Costo =</t>
  </si>
  <si>
    <t>Total</t>
  </si>
  <si>
    <t>C/B = VNA (ingresos) / VNA( Costos)</t>
  </si>
  <si>
    <t>8.- Indicadores de Rentabilidad</t>
  </si>
  <si>
    <t>$US</t>
  </si>
  <si>
    <t xml:space="preserve">Depreciación </t>
  </si>
  <si>
    <t>Total de Inversiones</t>
  </si>
  <si>
    <t>%</t>
  </si>
  <si>
    <t>Año 1</t>
  </si>
  <si>
    <t>Act.C.- Pas. C</t>
  </si>
  <si>
    <t>Impuestos a las Utilidades</t>
  </si>
  <si>
    <t>Impuestos Ventas (IVA)</t>
  </si>
  <si>
    <t>Impuestos Transacciones (IT)</t>
  </si>
  <si>
    <t>Total Depreciación por año</t>
  </si>
  <si>
    <t>Cuadro 1 Costos de Inversión</t>
  </si>
  <si>
    <t>Cuadro 2 Datos Generales</t>
  </si>
  <si>
    <t>Cuadro 3 Flujo de Caja Inicial</t>
  </si>
  <si>
    <t>Cuadro 4 Depreciación de Activos</t>
  </si>
  <si>
    <t>Cuadro 5 Capital de Trabajo</t>
  </si>
  <si>
    <t>Cuadro 6 Cuenta de Resultados</t>
  </si>
  <si>
    <t>Cuadro 7 Flujo de Caja del Proyecto de Inversión</t>
  </si>
  <si>
    <t>25 % ventas</t>
  </si>
  <si>
    <t>30 % costos operativos</t>
  </si>
  <si>
    <t>IVA Ventas (11%)</t>
  </si>
  <si>
    <t>IVA Compras (11%)</t>
  </si>
  <si>
    <t>IT (2%)</t>
  </si>
  <si>
    <t>I. U. E. (22%)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</si>
</sst>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26"/>
      <color theme="1"/>
      <name val="Arial"/>
      <family val="2"/>
    </font>
    <font>
      <b/>
      <sz val="2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2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2" fillId="0" borderId="18" xfId="0" applyFont="1" applyBorder="1" applyAlignment="1">
      <alignment horizontal="left"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19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/>
    </xf>
    <xf numFmtId="0" fontId="1" fillId="2" borderId="0" xfId="0" applyFont="1" applyFill="1"/>
    <xf numFmtId="3" fontId="1" fillId="2" borderId="0" xfId="0" applyNumberFormat="1" applyFont="1" applyFill="1"/>
    <xf numFmtId="3" fontId="1" fillId="0" borderId="0" xfId="0" applyNumberFormat="1" applyFont="1"/>
    <xf numFmtId="3" fontId="1" fillId="0" borderId="11" xfId="0" applyNumberFormat="1" applyFont="1" applyBorder="1"/>
    <xf numFmtId="3" fontId="1" fillId="0" borderId="12" xfId="0" applyNumberFormat="1" applyFont="1" applyBorder="1"/>
    <xf numFmtId="3" fontId="1" fillId="0" borderId="14" xfId="0" applyNumberFormat="1" applyFont="1" applyBorder="1"/>
    <xf numFmtId="0" fontId="1" fillId="0" borderId="0" xfId="0" applyFont="1" applyAlignment="1">
      <alignment horizontal="left"/>
    </xf>
    <xf numFmtId="3" fontId="2" fillId="0" borderId="11" xfId="0" applyNumberFormat="1" applyFont="1" applyBorder="1" applyAlignment="1">
      <alignment horizontal="left" vertical="center"/>
    </xf>
    <xf numFmtId="3" fontId="1" fillId="0" borderId="11" xfId="0" applyNumberFormat="1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3" fontId="2" fillId="0" borderId="21" xfId="0" applyNumberFormat="1" applyFont="1" applyBorder="1" applyAlignment="1">
      <alignment horizontal="righ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3" fontId="1" fillId="0" borderId="11" xfId="0" applyNumberFormat="1" applyFont="1" applyFill="1" applyBorder="1" applyAlignment="1">
      <alignment horizontal="right" vertical="center"/>
    </xf>
    <xf numFmtId="3" fontId="0" fillId="0" borderId="11" xfId="0" applyNumberFormat="1" applyFont="1" applyFill="1" applyBorder="1"/>
    <xf numFmtId="3" fontId="0" fillId="0" borderId="19" xfId="0" applyNumberFormat="1" applyFont="1" applyFill="1" applyBorder="1"/>
    <xf numFmtId="3" fontId="1" fillId="0" borderId="19" xfId="0" applyNumberFormat="1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left" vertical="center"/>
    </xf>
    <xf numFmtId="3" fontId="1" fillId="0" borderId="21" xfId="0" applyNumberFormat="1" applyFont="1" applyFill="1" applyBorder="1" applyAlignment="1">
      <alignment horizontal="right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3" fontId="4" fillId="0" borderId="11" xfId="0" applyNumberFormat="1" applyFont="1" applyFill="1" applyBorder="1"/>
    <xf numFmtId="3" fontId="3" fillId="0" borderId="11" xfId="0" applyNumberFormat="1" applyFont="1" applyFill="1" applyBorder="1" applyAlignment="1">
      <alignment horizontal="right" vertical="center"/>
    </xf>
    <xf numFmtId="40" fontId="3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164" fontId="1" fillId="0" borderId="0" xfId="0" applyNumberFormat="1" applyFont="1"/>
    <xf numFmtId="2" fontId="1" fillId="0" borderId="0" xfId="0" applyNumberFormat="1" applyFont="1"/>
    <xf numFmtId="0" fontId="2" fillId="2" borderId="15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3" fontId="1" fillId="0" borderId="11" xfId="0" applyNumberFormat="1" applyFont="1" applyBorder="1" applyAlignment="1">
      <alignment horizontal="left" vertical="center" wrapText="1"/>
    </xf>
    <xf numFmtId="3" fontId="1" fillId="0" borderId="19" xfId="0" applyNumberFormat="1" applyFont="1" applyBorder="1"/>
    <xf numFmtId="3" fontId="2" fillId="2" borderId="16" xfId="0" applyNumberFormat="1" applyFont="1" applyFill="1" applyBorder="1" applyAlignment="1">
      <alignment horizontal="center" vertical="center" wrapText="1"/>
    </xf>
    <xf numFmtId="3" fontId="2" fillId="2" borderId="17" xfId="0" applyNumberFormat="1" applyFont="1" applyFill="1" applyBorder="1" applyAlignment="1">
      <alignment horizontal="center" vertical="center" wrapText="1"/>
    </xf>
    <xf numFmtId="0" fontId="1" fillId="0" borderId="15" xfId="0" applyFont="1" applyBorder="1"/>
    <xf numFmtId="3" fontId="1" fillId="0" borderId="17" xfId="0" applyNumberFormat="1" applyFont="1" applyBorder="1"/>
    <xf numFmtId="0" fontId="1" fillId="0" borderId="11" xfId="0" applyFont="1" applyBorder="1" applyAlignment="1">
      <alignment horizontal="left" vertical="center"/>
    </xf>
    <xf numFmtId="3" fontId="1" fillId="0" borderId="22" xfId="0" applyNumberFormat="1" applyFont="1" applyBorder="1" applyAlignment="1">
      <alignment horizontal="right" vertical="center"/>
    </xf>
    <xf numFmtId="3" fontId="1" fillId="0" borderId="19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7" fillId="0" borderId="0" xfId="0" applyFont="1"/>
    <xf numFmtId="3" fontId="7" fillId="0" borderId="0" xfId="0" applyNumberFormat="1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3" fontId="1" fillId="0" borderId="0" xfId="0" applyNumberFormat="1" applyFont="1" applyBorder="1"/>
    <xf numFmtId="0" fontId="3" fillId="0" borderId="24" xfId="0" applyFont="1" applyBorder="1" applyAlignment="1">
      <alignment horizontal="left" vertical="center"/>
    </xf>
    <xf numFmtId="4" fontId="3" fillId="0" borderId="25" xfId="0" applyNumberFormat="1" applyFont="1" applyBorder="1" applyAlignment="1">
      <alignment horizontal="right" vertical="center"/>
    </xf>
    <xf numFmtId="165" fontId="2" fillId="0" borderId="1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1" fillId="0" borderId="26" xfId="0" applyFont="1" applyBorder="1" applyAlignment="1">
      <alignment horizontal="left" vertical="center" wrapText="1"/>
    </xf>
    <xf numFmtId="3" fontId="1" fillId="0" borderId="27" xfId="0" applyNumberFormat="1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3" fontId="1" fillId="0" borderId="30" xfId="0" applyNumberFormat="1" applyFont="1" applyBorder="1" applyAlignment="1">
      <alignment horizontal="left" vertical="center" wrapText="1"/>
    </xf>
    <xf numFmtId="3" fontId="1" fillId="0" borderId="31" xfId="0" applyNumberFormat="1" applyFont="1" applyBorder="1" applyAlignment="1">
      <alignment horizontal="right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/>
    </xf>
    <xf numFmtId="9" fontId="1" fillId="0" borderId="11" xfId="1" applyFont="1" applyBorder="1" applyAlignment="1">
      <alignment horizontal="center"/>
    </xf>
    <xf numFmtId="3" fontId="1" fillId="0" borderId="28" xfId="0" applyNumberFormat="1" applyFont="1" applyBorder="1" applyAlignment="1">
      <alignment horizontal="right" vertical="center"/>
    </xf>
    <xf numFmtId="0" fontId="1" fillId="0" borderId="32" xfId="0" applyFont="1" applyBorder="1"/>
    <xf numFmtId="0" fontId="1" fillId="0" borderId="33" xfId="0" applyFont="1" applyBorder="1"/>
    <xf numFmtId="0" fontId="1" fillId="0" borderId="18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9" fontId="1" fillId="0" borderId="19" xfId="1" applyFont="1" applyBorder="1" applyAlignment="1">
      <alignment horizontal="right" vertical="center"/>
    </xf>
    <xf numFmtId="0" fontId="1" fillId="0" borderId="20" xfId="0" applyFont="1" applyBorder="1" applyAlignment="1">
      <alignment horizontal="left" vertical="center"/>
    </xf>
    <xf numFmtId="9" fontId="1" fillId="0" borderId="22" xfId="1" applyFont="1" applyBorder="1" applyAlignment="1">
      <alignment horizontal="right" vertical="center"/>
    </xf>
    <xf numFmtId="0" fontId="1" fillId="0" borderId="15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left" vertical="center"/>
    </xf>
    <xf numFmtId="3" fontId="2" fillId="0" borderId="19" xfId="0" applyNumberFormat="1" applyFont="1" applyBorder="1" applyAlignment="1">
      <alignment horizontal="left" vertical="center"/>
    </xf>
    <xf numFmtId="0" fontId="1" fillId="0" borderId="18" xfId="0" applyNumberFormat="1" applyFont="1" applyBorder="1" applyAlignment="1">
      <alignment horizontal="left" vertical="center"/>
    </xf>
    <xf numFmtId="0" fontId="1" fillId="0" borderId="20" xfId="0" applyNumberFormat="1" applyFont="1" applyBorder="1" applyAlignment="1">
      <alignment horizontal="left" vertical="center"/>
    </xf>
    <xf numFmtId="3" fontId="1" fillId="0" borderId="21" xfId="0" applyNumberFormat="1" applyFont="1" applyBorder="1" applyAlignment="1">
      <alignment horizontal="right" vertical="center"/>
    </xf>
    <xf numFmtId="3" fontId="1" fillId="0" borderId="21" xfId="0" applyNumberFormat="1" applyFont="1" applyBorder="1"/>
    <xf numFmtId="0" fontId="1" fillId="0" borderId="29" xfId="0" applyNumberFormat="1" applyFont="1" applyBorder="1" applyAlignment="1">
      <alignment horizontal="left" vertical="center"/>
    </xf>
    <xf numFmtId="3" fontId="1" fillId="0" borderId="30" xfId="0" applyNumberFormat="1" applyFont="1" applyBorder="1" applyAlignment="1">
      <alignment horizontal="right" vertical="center"/>
    </xf>
    <xf numFmtId="3" fontId="1" fillId="0" borderId="30" xfId="0" applyNumberFormat="1" applyFont="1" applyBorder="1"/>
    <xf numFmtId="3" fontId="1" fillId="0" borderId="31" xfId="0" applyNumberFormat="1" applyFont="1" applyBorder="1" applyAlignment="1">
      <alignment horizontal="right" vertical="center"/>
    </xf>
    <xf numFmtId="3" fontId="2" fillId="0" borderId="30" xfId="0" applyNumberFormat="1" applyFont="1" applyBorder="1" applyAlignment="1">
      <alignment horizontal="right" vertical="center"/>
    </xf>
    <xf numFmtId="0" fontId="1" fillId="0" borderId="36" xfId="0" applyFont="1" applyFill="1" applyBorder="1" applyAlignment="1">
      <alignment horizontal="center" vertical="center"/>
    </xf>
    <xf numFmtId="3" fontId="0" fillId="0" borderId="37" xfId="0" applyNumberFormat="1" applyFont="1" applyFill="1" applyBorder="1"/>
    <xf numFmtId="3" fontId="1" fillId="0" borderId="38" xfId="0" applyNumberFormat="1" applyFont="1" applyFill="1" applyBorder="1" applyAlignment="1">
      <alignment horizontal="right" vertical="center"/>
    </xf>
    <xf numFmtId="3" fontId="1" fillId="0" borderId="37" xfId="0" applyNumberFormat="1" applyFont="1" applyFill="1" applyBorder="1" applyAlignment="1">
      <alignment horizontal="right" vertical="center"/>
    </xf>
    <xf numFmtId="3" fontId="1" fillId="0" borderId="39" xfId="0" applyNumberFormat="1" applyFont="1" applyFill="1" applyBorder="1" applyAlignment="1">
      <alignment horizontal="right" vertical="center"/>
    </xf>
    <xf numFmtId="3" fontId="1" fillId="0" borderId="22" xfId="0" applyNumberFormat="1" applyFont="1" applyFill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0" xfId="0" applyFont="1" applyAlignment="1">
      <alignment horizontal="center"/>
    </xf>
    <xf numFmtId="4" fontId="1" fillId="0" borderId="23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" fontId="2" fillId="0" borderId="35" xfId="0" applyNumberFormat="1" applyFont="1" applyBorder="1" applyAlignment="1">
      <alignment horizontal="center" vertical="center"/>
    </xf>
    <xf numFmtId="3" fontId="2" fillId="0" borderId="3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T98"/>
  <sheetViews>
    <sheetView tabSelected="1" topLeftCell="B52" zoomScale="80" zoomScaleNormal="80" workbookViewId="0">
      <selection activeCell="E75" sqref="E75"/>
    </sheetView>
  </sheetViews>
  <sheetFormatPr baseColWidth="10" defaultRowHeight="15" x14ac:dyDescent="0.25"/>
  <cols>
    <col min="2" max="2" width="35.42578125" customWidth="1"/>
    <col min="3" max="3" width="16" customWidth="1"/>
    <col min="4" max="4" width="12.42578125" customWidth="1"/>
    <col min="5" max="5" width="12.85546875" customWidth="1"/>
    <col min="6" max="6" width="13.140625" customWidth="1"/>
    <col min="7" max="7" width="12.7109375" customWidth="1"/>
    <col min="8" max="8" width="12.28515625" customWidth="1"/>
    <col min="9" max="9" width="13" customWidth="1"/>
    <col min="10" max="10" width="12.85546875" customWidth="1"/>
    <col min="11" max="11" width="12.7109375" customWidth="1"/>
    <col min="12" max="12" width="12.42578125" customWidth="1"/>
  </cols>
  <sheetData>
    <row r="2" spans="1:20" ht="20.25" x14ac:dyDescent="0.3">
      <c r="A2" s="60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0"/>
      <c r="O2" s="60"/>
      <c r="P2" s="60"/>
      <c r="Q2" s="60"/>
      <c r="R2" s="60"/>
      <c r="S2" s="60"/>
      <c r="T2" s="60"/>
    </row>
    <row r="3" spans="1:20" ht="21" thickBot="1" x14ac:dyDescent="0.35">
      <c r="A3" s="60"/>
      <c r="B3" s="111" t="s">
        <v>67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0"/>
      <c r="O3" s="60"/>
      <c r="P3" s="60"/>
      <c r="Q3" s="60"/>
      <c r="R3" s="60"/>
      <c r="S3" s="60"/>
      <c r="T3" s="60"/>
    </row>
    <row r="4" spans="1:20" ht="30" customHeight="1" x14ac:dyDescent="0.25">
      <c r="A4" s="115">
        <v>1</v>
      </c>
      <c r="B4" s="44" t="s">
        <v>0</v>
      </c>
      <c r="C4" s="48" t="s">
        <v>57</v>
      </c>
      <c r="D4" s="49" t="s">
        <v>17</v>
      </c>
      <c r="E4" s="11"/>
      <c r="F4" s="11"/>
      <c r="G4" s="11"/>
      <c r="H4" s="11"/>
      <c r="I4" s="11"/>
      <c r="J4" s="11"/>
      <c r="K4" s="11"/>
      <c r="L4" s="11"/>
      <c r="M4" s="11"/>
      <c r="N4" s="10"/>
      <c r="O4" s="10"/>
      <c r="P4" s="10"/>
      <c r="Q4" s="10"/>
      <c r="R4" s="10"/>
      <c r="S4" s="10"/>
      <c r="T4" s="10"/>
    </row>
    <row r="5" spans="1:20" ht="15" customHeight="1" x14ac:dyDescent="0.25">
      <c r="A5" s="115"/>
      <c r="B5" s="45" t="s">
        <v>1</v>
      </c>
      <c r="C5" s="46">
        <v>50000</v>
      </c>
      <c r="D5" s="47"/>
      <c r="E5" s="12"/>
      <c r="F5" s="12"/>
      <c r="G5" s="12"/>
      <c r="H5" s="12"/>
      <c r="I5" s="12"/>
      <c r="J5" s="12"/>
      <c r="K5" s="12"/>
      <c r="L5" s="12"/>
      <c r="M5" s="12"/>
      <c r="N5" s="3"/>
      <c r="O5" s="3"/>
      <c r="P5" s="3"/>
      <c r="Q5" s="3"/>
      <c r="R5" s="3"/>
      <c r="S5" s="3"/>
      <c r="T5" s="3"/>
    </row>
    <row r="6" spans="1:20" ht="28.5" customHeight="1" x14ac:dyDescent="0.25">
      <c r="A6" s="115"/>
      <c r="B6" s="45" t="s">
        <v>2</v>
      </c>
      <c r="C6" s="46">
        <v>140000</v>
      </c>
      <c r="D6" s="78">
        <v>25</v>
      </c>
      <c r="E6" s="12" t="s">
        <v>24</v>
      </c>
      <c r="F6" s="12"/>
      <c r="G6" s="121"/>
      <c r="H6" s="121"/>
      <c r="I6" s="12"/>
      <c r="J6" s="12"/>
      <c r="K6" s="12"/>
      <c r="L6" s="12"/>
      <c r="M6" s="12"/>
      <c r="N6" s="3"/>
      <c r="O6" s="3"/>
      <c r="P6" s="3"/>
      <c r="Q6" s="3"/>
      <c r="R6" s="3"/>
      <c r="S6" s="3"/>
      <c r="T6" s="3"/>
    </row>
    <row r="7" spans="1:20" ht="15" customHeight="1" x14ac:dyDescent="0.25">
      <c r="A7" s="115"/>
      <c r="B7" s="45" t="s">
        <v>3</v>
      </c>
      <c r="C7" s="13"/>
      <c r="D7" s="78"/>
      <c r="E7" s="12"/>
      <c r="F7" s="12"/>
      <c r="G7" s="12"/>
      <c r="H7" s="12"/>
      <c r="I7" s="12"/>
      <c r="J7" s="12"/>
      <c r="K7" s="12"/>
      <c r="L7" s="12"/>
      <c r="M7" s="12"/>
      <c r="N7" s="3"/>
      <c r="O7" s="3"/>
      <c r="P7" s="3"/>
      <c r="Q7" s="3"/>
      <c r="R7" s="3"/>
      <c r="S7" s="3"/>
      <c r="T7" s="3"/>
    </row>
    <row r="8" spans="1:20" ht="15" customHeight="1" x14ac:dyDescent="0.25">
      <c r="A8" s="115"/>
      <c r="B8" s="45" t="s">
        <v>4</v>
      </c>
      <c r="C8" s="46">
        <v>150000</v>
      </c>
      <c r="D8" s="78">
        <v>10</v>
      </c>
      <c r="E8" s="12"/>
      <c r="F8" s="12"/>
      <c r="G8" s="12"/>
      <c r="H8" s="12"/>
      <c r="I8" s="12"/>
      <c r="J8" s="12"/>
      <c r="K8" s="12"/>
      <c r="L8" s="12"/>
      <c r="M8" s="12"/>
      <c r="N8" s="3"/>
      <c r="O8" s="3"/>
      <c r="P8" s="3"/>
      <c r="Q8" s="3"/>
      <c r="R8" s="3"/>
      <c r="S8" s="3"/>
      <c r="T8" s="3"/>
    </row>
    <row r="9" spans="1:20" ht="15" customHeight="1" x14ac:dyDescent="0.25">
      <c r="A9" s="115"/>
      <c r="B9" s="45" t="s">
        <v>5</v>
      </c>
      <c r="C9" s="46">
        <v>40000</v>
      </c>
      <c r="D9" s="78">
        <v>10</v>
      </c>
      <c r="E9" s="12"/>
      <c r="F9" s="12"/>
      <c r="G9" s="12"/>
      <c r="H9" s="12"/>
      <c r="I9" s="12"/>
      <c r="J9" s="12"/>
      <c r="K9" s="12"/>
      <c r="L9" s="12"/>
      <c r="M9" s="12"/>
      <c r="N9" s="3"/>
      <c r="O9" s="3"/>
      <c r="P9" s="3"/>
      <c r="Q9" s="3"/>
      <c r="R9" s="3"/>
      <c r="S9" s="3"/>
      <c r="T9" s="3"/>
    </row>
    <row r="10" spans="1:20" ht="15.75" customHeight="1" thickBot="1" x14ac:dyDescent="0.3">
      <c r="A10" s="115"/>
      <c r="B10" s="73" t="s">
        <v>6</v>
      </c>
      <c r="C10" s="74">
        <v>90000</v>
      </c>
      <c r="D10" s="79">
        <v>10</v>
      </c>
      <c r="E10" s="12"/>
      <c r="F10" s="12"/>
      <c r="G10" s="12"/>
      <c r="H10" s="12"/>
      <c r="I10" s="12"/>
      <c r="J10" s="12"/>
      <c r="K10" s="12"/>
      <c r="L10" s="12"/>
      <c r="M10" s="12"/>
      <c r="N10" s="3"/>
      <c r="O10" s="3"/>
      <c r="P10" s="3"/>
      <c r="Q10" s="3"/>
      <c r="R10" s="3"/>
      <c r="S10" s="3"/>
      <c r="T10" s="3"/>
    </row>
    <row r="11" spans="1:20" ht="15.75" customHeight="1" thickBot="1" x14ac:dyDescent="0.3">
      <c r="A11" s="64"/>
      <c r="B11" s="75" t="s">
        <v>59</v>
      </c>
      <c r="C11" s="76">
        <f>SUM(C5:C10)</f>
        <v>470000</v>
      </c>
      <c r="D11" s="77"/>
      <c r="E11" s="12"/>
      <c r="F11" s="12"/>
      <c r="G11" s="12"/>
      <c r="H11" s="12"/>
      <c r="I11" s="12"/>
      <c r="J11" s="12"/>
      <c r="K11" s="12"/>
      <c r="L11" s="12"/>
      <c r="M11" s="12"/>
      <c r="N11" s="3"/>
      <c r="O11" s="3"/>
      <c r="P11" s="3"/>
      <c r="Q11" s="3"/>
      <c r="R11" s="3"/>
      <c r="S11" s="3"/>
      <c r="T11" s="3"/>
    </row>
    <row r="12" spans="1:20" ht="15.75" customHeight="1" x14ac:dyDescent="0.25">
      <c r="A12" s="64"/>
      <c r="B12" s="70"/>
      <c r="C12" s="71"/>
      <c r="D12" s="72"/>
      <c r="E12" s="12"/>
      <c r="F12" s="12"/>
      <c r="G12" s="12"/>
      <c r="H12" s="12"/>
      <c r="I12" s="12"/>
      <c r="J12" s="12"/>
      <c r="K12" s="12"/>
      <c r="L12" s="12"/>
      <c r="M12" s="12"/>
      <c r="N12" s="3"/>
      <c r="O12" s="3"/>
      <c r="P12" s="3"/>
      <c r="Q12" s="3"/>
      <c r="R12" s="3"/>
      <c r="S12" s="3"/>
      <c r="T12" s="3"/>
    </row>
    <row r="13" spans="1:20" ht="18.75" thickBot="1" x14ac:dyDescent="0.3">
      <c r="A13" s="3"/>
      <c r="B13" s="111" t="s">
        <v>68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3"/>
      <c r="O13" s="3"/>
      <c r="P13" s="3"/>
      <c r="Q13" s="3"/>
      <c r="R13" s="3"/>
      <c r="S13" s="3"/>
      <c r="T13" s="3"/>
    </row>
    <row r="14" spans="1:20" x14ac:dyDescent="0.25">
      <c r="A14" s="85"/>
      <c r="B14" s="50"/>
      <c r="C14" s="5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3"/>
      <c r="O14" s="3"/>
      <c r="P14" s="3"/>
      <c r="Q14" s="3"/>
      <c r="R14" s="3"/>
      <c r="S14" s="3"/>
      <c r="T14" s="3"/>
    </row>
    <row r="15" spans="1:20" x14ac:dyDescent="0.25">
      <c r="A15" s="86"/>
      <c r="B15" s="87" t="s">
        <v>17</v>
      </c>
      <c r="C15" s="54">
        <v>10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3"/>
      <c r="O15" s="3"/>
      <c r="P15" s="3"/>
      <c r="Q15" s="3"/>
      <c r="R15" s="3"/>
      <c r="S15" s="3"/>
      <c r="T15" s="3"/>
    </row>
    <row r="16" spans="1:20" ht="15" customHeight="1" x14ac:dyDescent="0.25">
      <c r="A16" s="122">
        <v>2</v>
      </c>
      <c r="B16" s="22" t="s">
        <v>7</v>
      </c>
      <c r="C16" s="9">
        <v>5000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"/>
      <c r="O16" s="3"/>
      <c r="P16" s="3"/>
      <c r="Q16" s="3"/>
      <c r="R16" s="3"/>
      <c r="S16" s="3"/>
      <c r="T16" s="3"/>
    </row>
    <row r="17" spans="1:20" ht="15" customHeight="1" x14ac:dyDescent="0.25">
      <c r="A17" s="122"/>
      <c r="B17" s="22" t="s">
        <v>8</v>
      </c>
      <c r="C17" s="9">
        <v>80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3"/>
      <c r="O17" s="3"/>
      <c r="P17" s="3"/>
      <c r="Q17" s="3"/>
      <c r="R17" s="3"/>
      <c r="S17" s="3"/>
      <c r="T17" s="3"/>
    </row>
    <row r="18" spans="1:20" ht="15" customHeight="1" x14ac:dyDescent="0.25">
      <c r="A18" s="122"/>
      <c r="B18" s="22" t="s">
        <v>9</v>
      </c>
      <c r="C18" s="9">
        <v>20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3"/>
      <c r="O18" s="3"/>
      <c r="P18" s="3"/>
      <c r="Q18" s="3"/>
      <c r="R18" s="3"/>
      <c r="S18" s="3"/>
      <c r="T18" s="3"/>
    </row>
    <row r="19" spans="1:20" ht="15.75" customHeight="1" thickBot="1" x14ac:dyDescent="0.3">
      <c r="A19" s="123"/>
      <c r="B19" s="88" t="s">
        <v>10</v>
      </c>
      <c r="C19" s="84">
        <v>40000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3"/>
      <c r="O19" s="3"/>
      <c r="P19" s="3"/>
      <c r="Q19" s="3"/>
      <c r="R19" s="3"/>
      <c r="S19" s="3"/>
      <c r="T19" s="3"/>
    </row>
    <row r="20" spans="1:20" ht="15.75" customHeight="1" x14ac:dyDescent="0.25">
      <c r="A20" s="64"/>
      <c r="B20" s="22" t="s">
        <v>64</v>
      </c>
      <c r="C20" s="89">
        <v>0.11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3"/>
      <c r="O20" s="3"/>
      <c r="P20" s="3"/>
      <c r="Q20" s="3"/>
      <c r="R20" s="3"/>
      <c r="S20" s="3"/>
      <c r="T20" s="3"/>
    </row>
    <row r="21" spans="1:20" ht="15.75" customHeight="1" x14ac:dyDescent="0.25">
      <c r="A21" s="64"/>
      <c r="B21" s="22" t="s">
        <v>65</v>
      </c>
      <c r="C21" s="89">
        <v>0.02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3"/>
      <c r="O21" s="3"/>
      <c r="P21" s="3"/>
      <c r="Q21" s="3"/>
      <c r="R21" s="3"/>
      <c r="S21" s="3"/>
      <c r="T21" s="3"/>
    </row>
    <row r="22" spans="1:20" ht="15.75" customHeight="1" thickBot="1" x14ac:dyDescent="0.3">
      <c r="A22" s="64"/>
      <c r="B22" s="90" t="s">
        <v>63</v>
      </c>
      <c r="C22" s="91">
        <v>0.2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3"/>
      <c r="O22" s="3"/>
      <c r="P22" s="3"/>
      <c r="Q22" s="3"/>
      <c r="R22" s="3"/>
      <c r="S22" s="3"/>
      <c r="T22" s="3"/>
    </row>
    <row r="23" spans="1:20" x14ac:dyDescent="0.25">
      <c r="A23" s="3"/>
      <c r="B23" s="3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3"/>
      <c r="O23" s="3"/>
      <c r="P23" s="3"/>
      <c r="Q23" s="3"/>
      <c r="R23" s="3"/>
      <c r="S23" s="3"/>
      <c r="T23" s="3"/>
    </row>
    <row r="24" spans="1:20" ht="20.25" x14ac:dyDescent="0.3">
      <c r="A24" s="60"/>
      <c r="B24" s="1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3"/>
      <c r="O24" s="3"/>
      <c r="P24" s="3"/>
      <c r="Q24" s="3"/>
      <c r="R24" s="3"/>
      <c r="S24" s="3"/>
      <c r="T24" s="3"/>
    </row>
    <row r="25" spans="1:20" ht="18.75" thickBot="1" x14ac:dyDescent="0.3">
      <c r="A25" s="3"/>
      <c r="B25" s="111" t="s">
        <v>69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3"/>
      <c r="O25" s="3"/>
      <c r="P25" s="3"/>
      <c r="Q25" s="3"/>
      <c r="R25" s="3"/>
      <c r="S25" s="3"/>
      <c r="T25" s="3"/>
    </row>
    <row r="26" spans="1:20" ht="15.75" customHeight="1" thickTop="1" x14ac:dyDescent="0.25">
      <c r="A26" s="124">
        <v>3</v>
      </c>
      <c r="B26" s="55" t="s">
        <v>11</v>
      </c>
      <c r="C26" s="56">
        <v>1</v>
      </c>
      <c r="D26" s="56">
        <v>2</v>
      </c>
      <c r="E26" s="56">
        <v>3</v>
      </c>
      <c r="F26" s="56">
        <v>4</v>
      </c>
      <c r="G26" s="56">
        <v>5</v>
      </c>
      <c r="H26" s="56">
        <v>6</v>
      </c>
      <c r="I26" s="56">
        <v>7</v>
      </c>
      <c r="J26" s="56">
        <v>8</v>
      </c>
      <c r="K26" s="56">
        <v>9</v>
      </c>
      <c r="L26" s="57">
        <v>10</v>
      </c>
      <c r="M26" s="39"/>
      <c r="N26" s="3"/>
      <c r="O26" s="3"/>
      <c r="P26" s="3"/>
      <c r="Q26" s="3"/>
      <c r="R26" s="3"/>
      <c r="S26" s="3"/>
      <c r="T26" s="3"/>
    </row>
    <row r="27" spans="1:20" ht="15" customHeight="1" x14ac:dyDescent="0.25">
      <c r="A27" s="124"/>
      <c r="B27" s="58" t="s">
        <v>12</v>
      </c>
      <c r="C27" s="13">
        <v>60</v>
      </c>
      <c r="D27" s="13">
        <v>80</v>
      </c>
      <c r="E27" s="13">
        <v>100</v>
      </c>
      <c r="F27" s="13">
        <v>100</v>
      </c>
      <c r="G27" s="13">
        <v>100</v>
      </c>
      <c r="H27" s="13">
        <v>100</v>
      </c>
      <c r="I27" s="13">
        <v>100</v>
      </c>
      <c r="J27" s="13">
        <v>100</v>
      </c>
      <c r="K27" s="13">
        <v>100</v>
      </c>
      <c r="L27" s="14">
        <v>100</v>
      </c>
      <c r="M27" s="12"/>
      <c r="N27" s="3"/>
      <c r="O27" s="3"/>
      <c r="P27" s="3"/>
      <c r="Q27" s="3"/>
      <c r="R27" s="3"/>
      <c r="S27" s="3"/>
      <c r="T27" s="3"/>
    </row>
    <row r="28" spans="1:20" ht="15" customHeight="1" x14ac:dyDescent="0.25">
      <c r="A28" s="124"/>
      <c r="B28" s="58" t="s">
        <v>13</v>
      </c>
      <c r="C28" s="13">
        <f>$C16*C27/100</f>
        <v>3000</v>
      </c>
      <c r="D28" s="13">
        <f t="shared" ref="D28:L28" si="0">$C16*D27/100</f>
        <v>4000</v>
      </c>
      <c r="E28" s="13">
        <f t="shared" si="0"/>
        <v>5000</v>
      </c>
      <c r="F28" s="13">
        <f t="shared" si="0"/>
        <v>5000</v>
      </c>
      <c r="G28" s="13">
        <f t="shared" si="0"/>
        <v>5000</v>
      </c>
      <c r="H28" s="13">
        <f t="shared" si="0"/>
        <v>5000</v>
      </c>
      <c r="I28" s="13">
        <f t="shared" si="0"/>
        <v>5000</v>
      </c>
      <c r="J28" s="13">
        <f t="shared" si="0"/>
        <v>5000</v>
      </c>
      <c r="K28" s="13">
        <f t="shared" si="0"/>
        <v>5000</v>
      </c>
      <c r="L28" s="13">
        <f t="shared" si="0"/>
        <v>5000</v>
      </c>
      <c r="M28" s="12"/>
      <c r="N28" s="3"/>
      <c r="O28" s="3"/>
      <c r="P28" s="3"/>
      <c r="Q28" s="3"/>
      <c r="R28" s="3"/>
      <c r="S28" s="3"/>
      <c r="T28" s="3"/>
    </row>
    <row r="29" spans="1:20" ht="15" customHeight="1" x14ac:dyDescent="0.25">
      <c r="A29" s="124"/>
      <c r="B29" s="58" t="s">
        <v>14</v>
      </c>
      <c r="C29" s="13">
        <f>C28*$C$17</f>
        <v>240000</v>
      </c>
      <c r="D29" s="13">
        <f t="shared" ref="D29:L29" si="1">D28*$C$17</f>
        <v>320000</v>
      </c>
      <c r="E29" s="13">
        <f t="shared" si="1"/>
        <v>400000</v>
      </c>
      <c r="F29" s="13">
        <f t="shared" si="1"/>
        <v>400000</v>
      </c>
      <c r="G29" s="13">
        <f t="shared" si="1"/>
        <v>400000</v>
      </c>
      <c r="H29" s="13">
        <f t="shared" si="1"/>
        <v>400000</v>
      </c>
      <c r="I29" s="13">
        <f t="shared" si="1"/>
        <v>400000</v>
      </c>
      <c r="J29" s="13">
        <f t="shared" si="1"/>
        <v>400000</v>
      </c>
      <c r="K29" s="13">
        <f t="shared" si="1"/>
        <v>400000</v>
      </c>
      <c r="L29" s="13">
        <f t="shared" si="1"/>
        <v>400000</v>
      </c>
      <c r="M29" s="12"/>
      <c r="N29" s="3"/>
      <c r="O29" s="3"/>
      <c r="P29" s="3"/>
      <c r="Q29" s="3"/>
      <c r="R29" s="3"/>
      <c r="S29" s="3"/>
      <c r="T29" s="3"/>
    </row>
    <row r="30" spans="1:20" ht="15" customHeight="1" x14ac:dyDescent="0.25">
      <c r="A30" s="124"/>
      <c r="B30" s="58" t="s">
        <v>15</v>
      </c>
      <c r="C30" s="13">
        <f>$C$18*C28</f>
        <v>60000</v>
      </c>
      <c r="D30" s="13">
        <f t="shared" ref="D30:L30" si="2">$C$18*D28</f>
        <v>80000</v>
      </c>
      <c r="E30" s="13">
        <f t="shared" si="2"/>
        <v>100000</v>
      </c>
      <c r="F30" s="13">
        <f t="shared" si="2"/>
        <v>100000</v>
      </c>
      <c r="G30" s="13">
        <f t="shared" si="2"/>
        <v>100000</v>
      </c>
      <c r="H30" s="13">
        <f t="shared" si="2"/>
        <v>100000</v>
      </c>
      <c r="I30" s="13">
        <f t="shared" si="2"/>
        <v>100000</v>
      </c>
      <c r="J30" s="13">
        <f t="shared" si="2"/>
        <v>100000</v>
      </c>
      <c r="K30" s="13">
        <f t="shared" si="2"/>
        <v>100000</v>
      </c>
      <c r="L30" s="13">
        <f t="shared" si="2"/>
        <v>100000</v>
      </c>
      <c r="M30" s="12"/>
      <c r="N30" s="3"/>
      <c r="O30" s="3"/>
      <c r="P30" s="3"/>
      <c r="Q30" s="3"/>
      <c r="R30" s="3"/>
      <c r="S30" s="3"/>
      <c r="T30" s="3"/>
    </row>
    <row r="31" spans="1:20" ht="15.75" customHeight="1" thickBot="1" x14ac:dyDescent="0.3">
      <c r="A31" s="124"/>
      <c r="B31" s="59" t="s">
        <v>16</v>
      </c>
      <c r="C31" s="15">
        <f>$C19</f>
        <v>40000</v>
      </c>
      <c r="D31" s="15">
        <f t="shared" ref="D31:L31" si="3">$C19</f>
        <v>40000</v>
      </c>
      <c r="E31" s="15">
        <f t="shared" si="3"/>
        <v>40000</v>
      </c>
      <c r="F31" s="15">
        <f t="shared" si="3"/>
        <v>40000</v>
      </c>
      <c r="G31" s="15">
        <f t="shared" si="3"/>
        <v>40000</v>
      </c>
      <c r="H31" s="15">
        <f t="shared" si="3"/>
        <v>40000</v>
      </c>
      <c r="I31" s="15">
        <f t="shared" si="3"/>
        <v>40000</v>
      </c>
      <c r="J31" s="15">
        <f t="shared" si="3"/>
        <v>40000</v>
      </c>
      <c r="K31" s="15">
        <f t="shared" si="3"/>
        <v>40000</v>
      </c>
      <c r="L31" s="15">
        <f t="shared" si="3"/>
        <v>40000</v>
      </c>
      <c r="M31" s="12"/>
      <c r="N31" s="3"/>
      <c r="O31" s="3"/>
      <c r="P31" s="3"/>
      <c r="Q31" s="3"/>
      <c r="R31" s="3"/>
      <c r="S31" s="3"/>
      <c r="T31" s="3"/>
    </row>
    <row r="32" spans="1:20" ht="15.75" thickTop="1" x14ac:dyDescent="0.25">
      <c r="A32" s="3"/>
      <c r="B32" s="3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3"/>
      <c r="O32" s="3"/>
      <c r="P32" s="3"/>
      <c r="Q32" s="3"/>
      <c r="R32" s="3"/>
      <c r="S32" s="3"/>
      <c r="T32" s="3"/>
    </row>
    <row r="33" spans="1:20" ht="20.25" x14ac:dyDescent="0.25">
      <c r="A33" s="63"/>
      <c r="B33" s="3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3"/>
      <c r="O33" s="3"/>
      <c r="P33" s="3"/>
      <c r="Q33" s="3"/>
      <c r="R33" s="3"/>
      <c r="S33" s="3"/>
      <c r="T33" s="3"/>
    </row>
    <row r="34" spans="1:20" ht="18.75" thickBot="1" x14ac:dyDescent="0.3">
      <c r="A34" s="4"/>
      <c r="B34" s="111" t="s">
        <v>70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3"/>
      <c r="O34" s="3"/>
      <c r="P34" s="3"/>
      <c r="Q34" s="3"/>
      <c r="R34" s="3"/>
      <c r="S34" s="3"/>
      <c r="T34" s="3"/>
    </row>
    <row r="35" spans="1:20" ht="15.75" customHeight="1" x14ac:dyDescent="0.25">
      <c r="A35" s="113">
        <v>4</v>
      </c>
      <c r="B35" s="92"/>
      <c r="C35" s="93"/>
      <c r="D35" s="93"/>
      <c r="E35" s="93"/>
      <c r="F35" s="125" t="s">
        <v>18</v>
      </c>
      <c r="G35" s="126"/>
      <c r="H35" s="12"/>
      <c r="I35" s="12"/>
      <c r="J35" s="12"/>
      <c r="K35" s="12"/>
      <c r="L35" s="12"/>
      <c r="M35" s="12"/>
      <c r="N35" s="3"/>
      <c r="O35" s="3"/>
      <c r="P35" s="3"/>
      <c r="Q35" s="3"/>
      <c r="R35" s="3"/>
      <c r="S35" s="3"/>
      <c r="T35" s="3"/>
    </row>
    <row r="36" spans="1:20" ht="15" customHeight="1" x14ac:dyDescent="0.25">
      <c r="A36" s="113"/>
      <c r="B36" s="94" t="s">
        <v>0</v>
      </c>
      <c r="C36" s="17" t="s">
        <v>19</v>
      </c>
      <c r="D36" s="17" t="s">
        <v>20</v>
      </c>
      <c r="E36" s="17" t="s">
        <v>21</v>
      </c>
      <c r="F36" s="17" t="s">
        <v>22</v>
      </c>
      <c r="G36" s="95" t="s">
        <v>23</v>
      </c>
      <c r="H36" s="12"/>
      <c r="I36" s="12"/>
      <c r="J36" s="12"/>
      <c r="K36" s="12"/>
      <c r="L36" s="12"/>
      <c r="M36" s="12"/>
      <c r="N36" s="3"/>
      <c r="O36" s="3"/>
      <c r="P36" s="3"/>
      <c r="Q36" s="3"/>
      <c r="R36" s="3"/>
      <c r="S36" s="3"/>
      <c r="T36" s="3"/>
    </row>
    <row r="37" spans="1:20" ht="15" customHeight="1" x14ac:dyDescent="0.25">
      <c r="A37" s="113"/>
      <c r="B37" s="96" t="s">
        <v>2</v>
      </c>
      <c r="C37" s="8">
        <f>C6</f>
        <v>140000</v>
      </c>
      <c r="D37" s="8">
        <f>D6</f>
        <v>25</v>
      </c>
      <c r="E37" s="8">
        <f>C37/D37</f>
        <v>5600</v>
      </c>
      <c r="F37" s="13"/>
      <c r="G37" s="47">
        <f>C37-(E37*10)</f>
        <v>84000</v>
      </c>
      <c r="H37" s="12"/>
      <c r="I37" s="12"/>
      <c r="J37" s="12"/>
      <c r="K37" s="12"/>
      <c r="L37" s="12"/>
      <c r="M37" s="12"/>
      <c r="N37" s="3"/>
      <c r="O37" s="3"/>
      <c r="P37" s="3"/>
      <c r="Q37" s="3"/>
      <c r="R37" s="3"/>
      <c r="S37" s="3"/>
      <c r="T37" s="3"/>
    </row>
    <row r="38" spans="1:20" ht="15" customHeight="1" x14ac:dyDescent="0.25">
      <c r="A38" s="113"/>
      <c r="B38" s="96" t="s">
        <v>4</v>
      </c>
      <c r="C38" s="8">
        <f t="shared" ref="C38:D40" si="4">C8</f>
        <v>150000</v>
      </c>
      <c r="D38" s="8">
        <f t="shared" si="4"/>
        <v>10</v>
      </c>
      <c r="E38" s="8">
        <v>20000</v>
      </c>
      <c r="F38" s="13"/>
      <c r="G38" s="9"/>
      <c r="H38" s="12"/>
      <c r="I38" s="12"/>
      <c r="J38" s="12"/>
      <c r="K38" s="12"/>
      <c r="L38" s="12"/>
      <c r="M38" s="12"/>
      <c r="N38" s="3"/>
      <c r="O38" s="3"/>
      <c r="P38" s="3"/>
      <c r="Q38" s="3"/>
      <c r="R38" s="3"/>
      <c r="S38" s="3"/>
      <c r="T38" s="3"/>
    </row>
    <row r="39" spans="1:20" ht="15" customHeight="1" x14ac:dyDescent="0.25">
      <c r="A39" s="113"/>
      <c r="B39" s="96" t="s">
        <v>5</v>
      </c>
      <c r="C39" s="8">
        <f t="shared" si="4"/>
        <v>40000</v>
      </c>
      <c r="D39" s="8">
        <f t="shared" si="4"/>
        <v>10</v>
      </c>
      <c r="E39" s="8">
        <f>C39*10%</f>
        <v>4000</v>
      </c>
      <c r="F39" s="8"/>
      <c r="G39" s="9"/>
      <c r="H39" s="12"/>
      <c r="I39" s="12"/>
      <c r="J39" s="12"/>
      <c r="K39" s="12"/>
      <c r="L39" s="12"/>
      <c r="M39" s="12"/>
      <c r="N39" s="3"/>
      <c r="O39" s="3"/>
      <c r="P39" s="3"/>
      <c r="Q39" s="3"/>
      <c r="R39" s="3"/>
      <c r="S39" s="3"/>
      <c r="T39" s="3"/>
    </row>
    <row r="40" spans="1:20" ht="15.75" customHeight="1" thickBot="1" x14ac:dyDescent="0.3">
      <c r="A40" s="113"/>
      <c r="B40" s="97" t="s">
        <v>6</v>
      </c>
      <c r="C40" s="98">
        <f t="shared" si="4"/>
        <v>90000</v>
      </c>
      <c r="D40" s="98">
        <f t="shared" si="4"/>
        <v>10</v>
      </c>
      <c r="E40" s="98">
        <f>C40*20%</f>
        <v>18000</v>
      </c>
      <c r="F40" s="99"/>
      <c r="G40" s="53"/>
      <c r="H40" s="12"/>
      <c r="I40" s="12"/>
      <c r="J40" s="12"/>
      <c r="K40" s="12"/>
      <c r="L40" s="12"/>
      <c r="M40" s="12"/>
      <c r="N40" s="3"/>
      <c r="O40" s="3"/>
      <c r="P40" s="3"/>
      <c r="Q40" s="3"/>
      <c r="R40" s="3"/>
      <c r="S40" s="3"/>
      <c r="T40" s="3"/>
    </row>
    <row r="41" spans="1:20" ht="15.75" customHeight="1" thickBot="1" x14ac:dyDescent="0.3">
      <c r="A41" s="64"/>
      <c r="B41" s="100" t="s">
        <v>66</v>
      </c>
      <c r="C41" s="101"/>
      <c r="D41" s="101"/>
      <c r="E41" s="104">
        <f>SUM(E37:E40)</f>
        <v>47600</v>
      </c>
      <c r="F41" s="102"/>
      <c r="G41" s="103"/>
      <c r="H41" s="12"/>
      <c r="I41" s="12"/>
      <c r="J41" s="12"/>
      <c r="K41" s="12"/>
      <c r="L41" s="12"/>
      <c r="M41" s="12"/>
      <c r="N41" s="3"/>
      <c r="O41" s="3"/>
      <c r="P41" s="3"/>
      <c r="Q41" s="3"/>
      <c r="R41" s="3"/>
      <c r="S41" s="3"/>
      <c r="T41" s="3"/>
    </row>
    <row r="42" spans="1:20" ht="33" x14ac:dyDescent="0.25">
      <c r="A42" s="64"/>
      <c r="B42" s="65"/>
      <c r="C42" s="40"/>
      <c r="D42" s="40"/>
      <c r="E42" s="40"/>
      <c r="F42" s="66"/>
      <c r="G42" s="40"/>
      <c r="H42" s="12"/>
      <c r="I42" s="12"/>
      <c r="J42" s="12"/>
      <c r="K42" s="12"/>
      <c r="L42" s="12"/>
      <c r="M42" s="12"/>
      <c r="N42" s="3"/>
      <c r="O42" s="3"/>
      <c r="P42" s="3"/>
      <c r="Q42" s="3"/>
      <c r="R42" s="3"/>
      <c r="S42" s="3"/>
      <c r="T42" s="3"/>
    </row>
    <row r="43" spans="1:20" ht="20.25" x14ac:dyDescent="0.3">
      <c r="A43" s="60"/>
      <c r="B43" s="111" t="s">
        <v>71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0"/>
      <c r="O43" s="60"/>
      <c r="P43" s="60"/>
      <c r="Q43" s="60"/>
      <c r="R43" s="60"/>
      <c r="S43" s="60"/>
      <c r="T43" s="60"/>
    </row>
    <row r="44" spans="1:20" ht="15.75" customHeight="1" x14ac:dyDescent="0.25">
      <c r="A44" s="113">
        <v>5</v>
      </c>
      <c r="B44" s="114" t="s">
        <v>25</v>
      </c>
      <c r="C44" s="114"/>
      <c r="D44" s="82" t="s">
        <v>60</v>
      </c>
      <c r="E44" s="82" t="s">
        <v>61</v>
      </c>
      <c r="F44" s="13"/>
      <c r="G44" s="12"/>
      <c r="H44" s="12"/>
      <c r="I44" s="12"/>
      <c r="J44" s="12"/>
      <c r="K44" s="12"/>
      <c r="L44" s="12"/>
      <c r="M44" s="12"/>
      <c r="N44" s="3"/>
      <c r="O44" s="3"/>
      <c r="P44" s="3"/>
      <c r="Q44" s="3"/>
      <c r="R44" s="3"/>
      <c r="S44" s="3"/>
      <c r="T44" s="3"/>
    </row>
    <row r="45" spans="1:20" ht="15" customHeight="1" x14ac:dyDescent="0.25">
      <c r="A45" s="113"/>
      <c r="B45" s="52" t="s">
        <v>26</v>
      </c>
      <c r="C45" s="18" t="s">
        <v>74</v>
      </c>
      <c r="D45" s="83">
        <v>0.25</v>
      </c>
      <c r="E45" s="13">
        <f>C29</f>
        <v>240000</v>
      </c>
      <c r="F45" s="13">
        <f>D45*E45</f>
        <v>60000</v>
      </c>
      <c r="G45" s="12"/>
      <c r="H45" s="12"/>
      <c r="I45" s="12"/>
      <c r="J45" s="12"/>
      <c r="K45" s="12"/>
      <c r="L45" s="12"/>
      <c r="M45" s="12"/>
      <c r="N45" s="3"/>
      <c r="O45" s="3"/>
      <c r="P45" s="3"/>
      <c r="Q45" s="3"/>
      <c r="R45" s="3"/>
      <c r="S45" s="3"/>
      <c r="T45" s="3"/>
    </row>
    <row r="46" spans="1:20" ht="27.75" customHeight="1" x14ac:dyDescent="0.25">
      <c r="A46" s="113"/>
      <c r="B46" s="52" t="s">
        <v>27</v>
      </c>
      <c r="C46" s="46" t="s">
        <v>75</v>
      </c>
      <c r="D46" s="83">
        <v>0.3</v>
      </c>
      <c r="E46" s="13">
        <f>C30+C31</f>
        <v>100000</v>
      </c>
      <c r="F46" s="13">
        <f>D46*E46</f>
        <v>30000</v>
      </c>
      <c r="G46" s="12"/>
      <c r="H46" s="12"/>
      <c r="I46" s="12"/>
      <c r="J46" s="12"/>
      <c r="K46" s="12"/>
      <c r="L46" s="12"/>
      <c r="M46" s="12"/>
      <c r="N46" s="3"/>
      <c r="O46" s="3"/>
      <c r="P46" s="3"/>
      <c r="Q46" s="3"/>
      <c r="R46" s="3"/>
      <c r="S46" s="3"/>
      <c r="T46" s="3"/>
    </row>
    <row r="47" spans="1:20" ht="15.75" customHeight="1" x14ac:dyDescent="0.25">
      <c r="A47" s="113"/>
      <c r="B47" s="52" t="s">
        <v>28</v>
      </c>
      <c r="C47" s="81" t="s">
        <v>62</v>
      </c>
      <c r="D47" s="13"/>
      <c r="E47" s="13"/>
      <c r="F47" s="13">
        <f>F45-F46</f>
        <v>30000</v>
      </c>
      <c r="G47" s="12"/>
      <c r="H47" s="12"/>
      <c r="I47" s="12"/>
      <c r="J47" s="12"/>
      <c r="K47" s="12"/>
      <c r="L47" s="12"/>
      <c r="M47" s="12"/>
      <c r="N47" s="3"/>
      <c r="O47" s="3"/>
      <c r="P47" s="3"/>
      <c r="Q47" s="3"/>
      <c r="R47" s="3"/>
      <c r="S47" s="3"/>
      <c r="T47" s="3"/>
    </row>
    <row r="48" spans="1:20" x14ac:dyDescent="0.25">
      <c r="A48" s="3"/>
      <c r="B48" s="3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3"/>
      <c r="O48" s="3"/>
      <c r="P48" s="3"/>
      <c r="Q48" s="3"/>
      <c r="R48" s="3"/>
      <c r="S48" s="3"/>
      <c r="T48" s="3"/>
    </row>
    <row r="49" spans="1:20" ht="21" thickBot="1" x14ac:dyDescent="0.35">
      <c r="A49" s="60"/>
      <c r="B49" s="111" t="s">
        <v>72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3"/>
      <c r="O49" s="3"/>
      <c r="P49" s="3"/>
      <c r="Q49" s="3"/>
      <c r="R49" s="3"/>
      <c r="S49" s="3"/>
      <c r="T49" s="3"/>
    </row>
    <row r="50" spans="1:20" ht="15" customHeight="1" x14ac:dyDescent="0.25">
      <c r="A50" s="115">
        <v>6</v>
      </c>
      <c r="B50" s="19" t="s">
        <v>29</v>
      </c>
      <c r="C50" s="20">
        <v>1</v>
      </c>
      <c r="D50" s="20">
        <v>2</v>
      </c>
      <c r="E50" s="20">
        <v>3</v>
      </c>
      <c r="F50" s="20">
        <v>4</v>
      </c>
      <c r="G50" s="20">
        <v>5</v>
      </c>
      <c r="H50" s="20">
        <v>6</v>
      </c>
      <c r="I50" s="20">
        <v>7</v>
      </c>
      <c r="J50" s="20">
        <v>8</v>
      </c>
      <c r="K50" s="20">
        <v>9</v>
      </c>
      <c r="L50" s="21">
        <v>10</v>
      </c>
      <c r="M50" s="39" t="s">
        <v>54</v>
      </c>
      <c r="N50" s="3"/>
      <c r="O50" s="3"/>
      <c r="P50" s="3"/>
      <c r="Q50" s="3"/>
      <c r="R50" s="3"/>
      <c r="S50" s="3"/>
      <c r="T50" s="3"/>
    </row>
    <row r="51" spans="1:20" ht="15" customHeight="1" x14ac:dyDescent="0.25">
      <c r="A51" s="115"/>
      <c r="B51" s="22" t="s">
        <v>30</v>
      </c>
      <c r="C51" s="8">
        <f>C29</f>
        <v>240000</v>
      </c>
      <c r="D51" s="8">
        <f t="shared" ref="D51:L51" si="5">D29</f>
        <v>320000</v>
      </c>
      <c r="E51" s="8">
        <f t="shared" si="5"/>
        <v>400000</v>
      </c>
      <c r="F51" s="8">
        <f t="shared" si="5"/>
        <v>400000</v>
      </c>
      <c r="G51" s="8">
        <f t="shared" si="5"/>
        <v>400000</v>
      </c>
      <c r="H51" s="8">
        <f t="shared" si="5"/>
        <v>400000</v>
      </c>
      <c r="I51" s="8">
        <f t="shared" si="5"/>
        <v>400000</v>
      </c>
      <c r="J51" s="8">
        <f t="shared" si="5"/>
        <v>400000</v>
      </c>
      <c r="K51" s="8">
        <f t="shared" si="5"/>
        <v>400000</v>
      </c>
      <c r="L51" s="8">
        <f t="shared" si="5"/>
        <v>400000</v>
      </c>
      <c r="M51" s="40"/>
      <c r="N51" s="3"/>
      <c r="O51" s="3"/>
      <c r="P51" s="3"/>
      <c r="Q51" s="3"/>
      <c r="R51" s="3"/>
      <c r="S51" s="3"/>
      <c r="T51" s="3"/>
    </row>
    <row r="52" spans="1:20" ht="15" customHeight="1" x14ac:dyDescent="0.25">
      <c r="A52" s="115"/>
      <c r="B52" s="22" t="s">
        <v>76</v>
      </c>
      <c r="C52" s="8">
        <f>C51*$C20</f>
        <v>26400</v>
      </c>
      <c r="D52" s="8">
        <f t="shared" ref="D52:L52" si="6">D51*$C20</f>
        <v>35200</v>
      </c>
      <c r="E52" s="8">
        <f t="shared" si="6"/>
        <v>44000</v>
      </c>
      <c r="F52" s="8">
        <f t="shared" si="6"/>
        <v>44000</v>
      </c>
      <c r="G52" s="8">
        <f t="shared" si="6"/>
        <v>44000</v>
      </c>
      <c r="H52" s="8">
        <f t="shared" si="6"/>
        <v>44000</v>
      </c>
      <c r="I52" s="8">
        <f t="shared" si="6"/>
        <v>44000</v>
      </c>
      <c r="J52" s="8">
        <f t="shared" si="6"/>
        <v>44000</v>
      </c>
      <c r="K52" s="8">
        <f t="shared" si="6"/>
        <v>44000</v>
      </c>
      <c r="L52" s="8">
        <f t="shared" si="6"/>
        <v>44000</v>
      </c>
      <c r="M52" s="40"/>
      <c r="N52" s="3"/>
      <c r="O52" s="3"/>
      <c r="P52" s="3"/>
      <c r="Q52" s="3"/>
      <c r="R52" s="3"/>
      <c r="S52" s="3"/>
      <c r="T52" s="3"/>
    </row>
    <row r="53" spans="1:20" ht="15" customHeight="1" x14ac:dyDescent="0.25">
      <c r="A53" s="115"/>
      <c r="B53" s="22" t="s">
        <v>77</v>
      </c>
      <c r="C53" s="8">
        <f>(C57+C58)*$C20</f>
        <v>11000</v>
      </c>
      <c r="D53" s="8">
        <f t="shared" ref="D53:L53" si="7">(D30+D31)*$C20</f>
        <v>13200</v>
      </c>
      <c r="E53" s="8">
        <f t="shared" si="7"/>
        <v>15400</v>
      </c>
      <c r="F53" s="8">
        <f t="shared" si="7"/>
        <v>15400</v>
      </c>
      <c r="G53" s="8">
        <f t="shared" si="7"/>
        <v>15400</v>
      </c>
      <c r="H53" s="8">
        <f t="shared" si="7"/>
        <v>15400</v>
      </c>
      <c r="I53" s="8">
        <f t="shared" si="7"/>
        <v>15400</v>
      </c>
      <c r="J53" s="8">
        <f t="shared" si="7"/>
        <v>15400</v>
      </c>
      <c r="K53" s="8">
        <f t="shared" si="7"/>
        <v>15400</v>
      </c>
      <c r="L53" s="8">
        <f t="shared" si="7"/>
        <v>15400</v>
      </c>
      <c r="M53" s="40"/>
      <c r="N53" s="3" t="s">
        <v>48</v>
      </c>
      <c r="O53" s="3"/>
      <c r="P53" s="3"/>
      <c r="Q53" s="3"/>
      <c r="R53" s="3"/>
      <c r="S53" s="3"/>
      <c r="T53" s="3"/>
    </row>
    <row r="54" spans="1:20" ht="15" customHeight="1" x14ac:dyDescent="0.25">
      <c r="A54" s="115"/>
      <c r="B54" s="22" t="s">
        <v>78</v>
      </c>
      <c r="C54" s="8">
        <f>$C21*C51</f>
        <v>4800</v>
      </c>
      <c r="D54" s="8">
        <f t="shared" ref="D54:L54" si="8">$C21*D51</f>
        <v>6400</v>
      </c>
      <c r="E54" s="8">
        <f t="shared" si="8"/>
        <v>8000</v>
      </c>
      <c r="F54" s="8">
        <f t="shared" si="8"/>
        <v>8000</v>
      </c>
      <c r="G54" s="8">
        <f t="shared" si="8"/>
        <v>8000</v>
      </c>
      <c r="H54" s="8">
        <f t="shared" si="8"/>
        <v>8000</v>
      </c>
      <c r="I54" s="8">
        <f t="shared" si="8"/>
        <v>8000</v>
      </c>
      <c r="J54" s="8">
        <f t="shared" si="8"/>
        <v>8000</v>
      </c>
      <c r="K54" s="8">
        <f t="shared" si="8"/>
        <v>8000</v>
      </c>
      <c r="L54" s="8">
        <f t="shared" si="8"/>
        <v>8000</v>
      </c>
      <c r="M54" s="40"/>
      <c r="N54" s="3" t="s">
        <v>37</v>
      </c>
      <c r="O54" s="3"/>
      <c r="P54" s="3"/>
      <c r="Q54" s="3"/>
      <c r="R54" s="3"/>
      <c r="S54" s="3"/>
      <c r="T54" s="3"/>
    </row>
    <row r="55" spans="1:20" ht="15" customHeight="1" x14ac:dyDescent="0.25">
      <c r="A55" s="115"/>
      <c r="B55" s="5" t="s">
        <v>38</v>
      </c>
      <c r="C55" s="6">
        <f t="shared" ref="C55:L55" si="9">C51 -(C52 - C53 +C54)</f>
        <v>219800</v>
      </c>
      <c r="D55" s="6">
        <f t="shared" si="9"/>
        <v>291600</v>
      </c>
      <c r="E55" s="6">
        <f t="shared" si="9"/>
        <v>363400</v>
      </c>
      <c r="F55" s="6">
        <f t="shared" si="9"/>
        <v>363400</v>
      </c>
      <c r="G55" s="6">
        <f t="shared" si="9"/>
        <v>363400</v>
      </c>
      <c r="H55" s="6">
        <f t="shared" si="9"/>
        <v>363400</v>
      </c>
      <c r="I55" s="6">
        <f t="shared" si="9"/>
        <v>363400</v>
      </c>
      <c r="J55" s="6">
        <f t="shared" si="9"/>
        <v>363400</v>
      </c>
      <c r="K55" s="6">
        <f t="shared" si="9"/>
        <v>363400</v>
      </c>
      <c r="L55" s="6">
        <f t="shared" si="9"/>
        <v>363400</v>
      </c>
      <c r="M55" s="41" t="e">
        <f>SUM(#REF!)</f>
        <v>#REF!</v>
      </c>
      <c r="N55" s="16"/>
      <c r="O55" s="23"/>
      <c r="P55" s="23"/>
      <c r="Q55" s="23"/>
      <c r="R55" s="23"/>
      <c r="S55" s="3"/>
      <c r="T55" s="3"/>
    </row>
    <row r="56" spans="1:20" ht="15" customHeight="1" x14ac:dyDescent="0.25">
      <c r="A56" s="115"/>
      <c r="B56" s="5" t="s">
        <v>31</v>
      </c>
      <c r="C56" s="6">
        <v>100000</v>
      </c>
      <c r="D56" s="6">
        <v>120000</v>
      </c>
      <c r="E56" s="6">
        <v>140000</v>
      </c>
      <c r="F56" s="6">
        <v>140000</v>
      </c>
      <c r="G56" s="6">
        <v>140000</v>
      </c>
      <c r="H56" s="6">
        <v>140000</v>
      </c>
      <c r="I56" s="6">
        <v>140000</v>
      </c>
      <c r="J56" s="6">
        <v>140000</v>
      </c>
      <c r="K56" s="6">
        <v>140000</v>
      </c>
      <c r="L56" s="7">
        <v>140000</v>
      </c>
      <c r="M56" s="41" t="e">
        <f>SUM(#REF!)</f>
        <v>#REF!</v>
      </c>
      <c r="N56" s="3"/>
      <c r="O56" s="3"/>
      <c r="P56" s="3"/>
      <c r="Q56" s="3"/>
      <c r="R56" s="3"/>
      <c r="S56" s="3"/>
      <c r="T56" s="3"/>
    </row>
    <row r="57" spans="1:20" ht="15" customHeight="1" x14ac:dyDescent="0.25">
      <c r="A57" s="115"/>
      <c r="B57" s="22" t="s">
        <v>32</v>
      </c>
      <c r="C57" s="8">
        <f>C30</f>
        <v>60000</v>
      </c>
      <c r="D57" s="8">
        <f t="shared" ref="D57:L57" si="10">D30</f>
        <v>80000</v>
      </c>
      <c r="E57" s="8">
        <f t="shared" si="10"/>
        <v>100000</v>
      </c>
      <c r="F57" s="8">
        <f t="shared" si="10"/>
        <v>100000</v>
      </c>
      <c r="G57" s="8">
        <f t="shared" si="10"/>
        <v>100000</v>
      </c>
      <c r="H57" s="8">
        <f t="shared" si="10"/>
        <v>100000</v>
      </c>
      <c r="I57" s="8">
        <f t="shared" si="10"/>
        <v>100000</v>
      </c>
      <c r="J57" s="8">
        <f t="shared" si="10"/>
        <v>100000</v>
      </c>
      <c r="K57" s="8">
        <f t="shared" si="10"/>
        <v>100000</v>
      </c>
      <c r="L57" s="8">
        <f t="shared" si="10"/>
        <v>100000</v>
      </c>
      <c r="M57" s="40"/>
      <c r="N57" s="3"/>
      <c r="O57" s="3"/>
      <c r="P57" s="3"/>
      <c r="Q57" s="3"/>
      <c r="R57" s="3"/>
      <c r="S57" s="3"/>
      <c r="T57" s="3"/>
    </row>
    <row r="58" spans="1:20" ht="15" customHeight="1" x14ac:dyDescent="0.25">
      <c r="A58" s="115"/>
      <c r="B58" s="22" t="s">
        <v>33</v>
      </c>
      <c r="C58" s="8">
        <f>C31</f>
        <v>40000</v>
      </c>
      <c r="D58" s="8">
        <f t="shared" ref="D58:L58" si="11">D31</f>
        <v>40000</v>
      </c>
      <c r="E58" s="8">
        <f t="shared" si="11"/>
        <v>40000</v>
      </c>
      <c r="F58" s="8">
        <f t="shared" si="11"/>
        <v>40000</v>
      </c>
      <c r="G58" s="8">
        <f t="shared" si="11"/>
        <v>40000</v>
      </c>
      <c r="H58" s="8">
        <f t="shared" si="11"/>
        <v>40000</v>
      </c>
      <c r="I58" s="8">
        <f t="shared" si="11"/>
        <v>40000</v>
      </c>
      <c r="J58" s="8">
        <f t="shared" si="11"/>
        <v>40000</v>
      </c>
      <c r="K58" s="8">
        <f t="shared" si="11"/>
        <v>40000</v>
      </c>
      <c r="L58" s="8">
        <f t="shared" si="11"/>
        <v>40000</v>
      </c>
      <c r="M58" s="40"/>
      <c r="N58" s="3"/>
      <c r="O58" s="3"/>
      <c r="P58" s="3"/>
      <c r="Q58" s="3"/>
      <c r="R58" s="3"/>
      <c r="S58" s="3"/>
      <c r="T58" s="3"/>
    </row>
    <row r="59" spans="1:20" ht="15" customHeight="1" x14ac:dyDescent="0.25">
      <c r="A59" s="115"/>
      <c r="B59" s="5" t="s">
        <v>34</v>
      </c>
      <c r="C59" s="6">
        <f t="shared" ref="C59:L59" si="12">SUM(C60:C60)</f>
        <v>47600</v>
      </c>
      <c r="D59" s="6">
        <f t="shared" si="12"/>
        <v>47600</v>
      </c>
      <c r="E59" s="6">
        <f t="shared" si="12"/>
        <v>47600</v>
      </c>
      <c r="F59" s="6">
        <f t="shared" si="12"/>
        <v>47600</v>
      </c>
      <c r="G59" s="6">
        <f t="shared" si="12"/>
        <v>47600</v>
      </c>
      <c r="H59" s="6">
        <f t="shared" si="12"/>
        <v>47600</v>
      </c>
      <c r="I59" s="6">
        <f t="shared" si="12"/>
        <v>47600</v>
      </c>
      <c r="J59" s="6">
        <f t="shared" si="12"/>
        <v>47600</v>
      </c>
      <c r="K59" s="6">
        <f t="shared" si="12"/>
        <v>47600</v>
      </c>
      <c r="L59" s="6">
        <f t="shared" si="12"/>
        <v>47600</v>
      </c>
      <c r="M59" s="41"/>
      <c r="N59" s="3" t="s">
        <v>39</v>
      </c>
      <c r="O59" s="3"/>
      <c r="P59" s="3"/>
      <c r="Q59" s="3"/>
      <c r="R59" s="3"/>
      <c r="S59" s="3"/>
      <c r="T59" s="3"/>
    </row>
    <row r="60" spans="1:20" ht="15" customHeight="1" x14ac:dyDescent="0.25">
      <c r="A60" s="115"/>
      <c r="B60" s="22" t="s">
        <v>58</v>
      </c>
      <c r="C60" s="8">
        <f>$E41</f>
        <v>47600</v>
      </c>
      <c r="D60" s="8">
        <f t="shared" ref="D60:L60" si="13">$E41</f>
        <v>47600</v>
      </c>
      <c r="E60" s="8">
        <f t="shared" si="13"/>
        <v>47600</v>
      </c>
      <c r="F60" s="8">
        <f t="shared" si="13"/>
        <v>47600</v>
      </c>
      <c r="G60" s="8">
        <f t="shared" si="13"/>
        <v>47600</v>
      </c>
      <c r="H60" s="8">
        <f t="shared" si="13"/>
        <v>47600</v>
      </c>
      <c r="I60" s="8">
        <f t="shared" si="13"/>
        <v>47600</v>
      </c>
      <c r="J60" s="8">
        <f t="shared" si="13"/>
        <v>47600</v>
      </c>
      <c r="K60" s="8">
        <f t="shared" si="13"/>
        <v>47600</v>
      </c>
      <c r="L60" s="8">
        <f t="shared" si="13"/>
        <v>47600</v>
      </c>
      <c r="M60" s="40"/>
      <c r="N60" s="3"/>
      <c r="O60" s="3"/>
      <c r="P60" s="3"/>
      <c r="Q60" s="3"/>
      <c r="R60" s="3"/>
      <c r="S60" s="3"/>
      <c r="T60" s="3"/>
    </row>
    <row r="61" spans="1:20" ht="15" customHeight="1" x14ac:dyDescent="0.25">
      <c r="A61" s="115"/>
      <c r="B61" s="5" t="s">
        <v>35</v>
      </c>
      <c r="C61" s="69">
        <f>C55-(C56+C59)</f>
        <v>72200</v>
      </c>
      <c r="D61" s="69">
        <f t="shared" ref="D61:L61" si="14">D55-(D56+D59)</f>
        <v>124000</v>
      </c>
      <c r="E61" s="69">
        <f t="shared" si="14"/>
        <v>175800</v>
      </c>
      <c r="F61" s="69">
        <f t="shared" si="14"/>
        <v>175800</v>
      </c>
      <c r="G61" s="69">
        <f t="shared" si="14"/>
        <v>175800</v>
      </c>
      <c r="H61" s="69">
        <f t="shared" si="14"/>
        <v>175800</v>
      </c>
      <c r="I61" s="69">
        <f t="shared" si="14"/>
        <v>175800</v>
      </c>
      <c r="J61" s="69">
        <f t="shared" si="14"/>
        <v>175800</v>
      </c>
      <c r="K61" s="69">
        <f t="shared" si="14"/>
        <v>175800</v>
      </c>
      <c r="L61" s="69">
        <f t="shared" si="14"/>
        <v>175800</v>
      </c>
      <c r="M61" s="40"/>
      <c r="N61" s="3"/>
      <c r="O61" s="3"/>
      <c r="P61" s="3"/>
      <c r="Q61" s="3"/>
      <c r="R61" s="3"/>
      <c r="S61" s="3"/>
      <c r="T61" s="3"/>
    </row>
    <row r="62" spans="1:20" ht="15" customHeight="1" x14ac:dyDescent="0.25">
      <c r="A62" s="115"/>
      <c r="B62" s="22" t="s">
        <v>79</v>
      </c>
      <c r="C62" s="8">
        <f>$C22*C61</f>
        <v>14440</v>
      </c>
      <c r="D62" s="8">
        <f t="shared" ref="D62:L62" si="15">$C22*D61</f>
        <v>24800</v>
      </c>
      <c r="E62" s="8">
        <f t="shared" si="15"/>
        <v>35160</v>
      </c>
      <c r="F62" s="8">
        <f t="shared" si="15"/>
        <v>35160</v>
      </c>
      <c r="G62" s="8">
        <f t="shared" si="15"/>
        <v>35160</v>
      </c>
      <c r="H62" s="8">
        <f t="shared" si="15"/>
        <v>35160</v>
      </c>
      <c r="I62" s="8">
        <f t="shared" si="15"/>
        <v>35160</v>
      </c>
      <c r="J62" s="8">
        <f t="shared" si="15"/>
        <v>35160</v>
      </c>
      <c r="K62" s="8">
        <f t="shared" si="15"/>
        <v>35160</v>
      </c>
      <c r="L62" s="8">
        <f t="shared" si="15"/>
        <v>35160</v>
      </c>
      <c r="M62" s="41"/>
      <c r="N62" s="3"/>
      <c r="O62" s="3"/>
      <c r="P62" s="3"/>
      <c r="Q62" s="3"/>
      <c r="R62" s="3"/>
      <c r="S62" s="3"/>
      <c r="T62" s="3"/>
    </row>
    <row r="63" spans="1:20" ht="15.75" thickBot="1" x14ac:dyDescent="0.3">
      <c r="A63" s="3"/>
      <c r="B63" s="24" t="s">
        <v>36</v>
      </c>
      <c r="C63" s="25">
        <f t="shared" ref="C63:L63" si="16">C61-C62</f>
        <v>57760</v>
      </c>
      <c r="D63" s="25">
        <f t="shared" si="16"/>
        <v>99200</v>
      </c>
      <c r="E63" s="25">
        <f t="shared" si="16"/>
        <v>140640</v>
      </c>
      <c r="F63" s="25">
        <f t="shared" si="16"/>
        <v>140640</v>
      </c>
      <c r="G63" s="25">
        <f t="shared" si="16"/>
        <v>140640</v>
      </c>
      <c r="H63" s="25">
        <f t="shared" si="16"/>
        <v>140640</v>
      </c>
      <c r="I63" s="25">
        <f t="shared" si="16"/>
        <v>140640</v>
      </c>
      <c r="J63" s="25">
        <f t="shared" si="16"/>
        <v>140640</v>
      </c>
      <c r="K63" s="25">
        <f t="shared" si="16"/>
        <v>140640</v>
      </c>
      <c r="L63" s="25">
        <f t="shared" si="16"/>
        <v>140640</v>
      </c>
      <c r="M63" s="12"/>
      <c r="N63" s="3"/>
      <c r="O63" s="3"/>
      <c r="P63" s="3"/>
      <c r="Q63" s="3"/>
      <c r="R63" s="3"/>
      <c r="S63" s="3"/>
      <c r="T63" s="3"/>
    </row>
    <row r="64" spans="1:20" x14ac:dyDescent="0.25">
      <c r="A64" s="3"/>
      <c r="B64" s="3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3"/>
      <c r="O64" s="3"/>
      <c r="P64" s="3"/>
      <c r="Q64" s="3"/>
      <c r="R64" s="3"/>
      <c r="S64" s="3"/>
      <c r="T64" s="3"/>
    </row>
    <row r="65" spans="1:20" ht="21" thickBot="1" x14ac:dyDescent="0.3">
      <c r="A65" s="62"/>
      <c r="B65" s="112" t="s">
        <v>73</v>
      </c>
      <c r="O65" s="3"/>
      <c r="P65" s="3"/>
      <c r="Q65" s="3"/>
      <c r="R65" s="3"/>
      <c r="S65" s="3"/>
      <c r="T65" s="3"/>
    </row>
    <row r="66" spans="1:20" ht="15" customHeight="1" x14ac:dyDescent="0.25">
      <c r="A66" s="116">
        <v>7</v>
      </c>
      <c r="B66" s="26" t="s">
        <v>11</v>
      </c>
      <c r="C66" s="34">
        <v>0</v>
      </c>
      <c r="D66" s="34">
        <v>1</v>
      </c>
      <c r="E66" s="34">
        <v>2</v>
      </c>
      <c r="F66" s="34">
        <v>3</v>
      </c>
      <c r="G66" s="34">
        <v>4</v>
      </c>
      <c r="H66" s="34">
        <v>5</v>
      </c>
      <c r="I66" s="34">
        <v>6</v>
      </c>
      <c r="J66" s="34">
        <v>7</v>
      </c>
      <c r="K66" s="34">
        <v>8</v>
      </c>
      <c r="L66" s="34">
        <v>9</v>
      </c>
      <c r="M66" s="35">
        <v>10</v>
      </c>
      <c r="N66" s="105"/>
      <c r="O66" s="3"/>
      <c r="P66" s="3"/>
      <c r="Q66" s="3"/>
      <c r="R66" s="3"/>
      <c r="S66" s="3"/>
      <c r="T66" s="3"/>
    </row>
    <row r="67" spans="1:20" ht="15.75" customHeight="1" x14ac:dyDescent="0.25">
      <c r="A67" s="116"/>
      <c r="B67" s="27" t="s">
        <v>40</v>
      </c>
      <c r="C67" s="28">
        <f>-C11</f>
        <v>-470000</v>
      </c>
      <c r="D67" s="28">
        <f>F47</f>
        <v>30000</v>
      </c>
      <c r="E67" s="29"/>
      <c r="F67" s="29"/>
      <c r="G67" s="36"/>
      <c r="H67" s="29"/>
      <c r="I67" s="28">
        <v>50000</v>
      </c>
      <c r="J67" s="29"/>
      <c r="K67" s="29"/>
      <c r="L67" s="29"/>
      <c r="M67" s="30"/>
      <c r="N67" s="106"/>
      <c r="O67" s="3" t="s">
        <v>50</v>
      </c>
      <c r="P67" s="3"/>
      <c r="Q67" s="3"/>
      <c r="R67" s="3"/>
      <c r="S67" s="3"/>
      <c r="T67" s="3"/>
    </row>
    <row r="68" spans="1:20" ht="15" customHeight="1" x14ac:dyDescent="0.25">
      <c r="A68" s="116"/>
      <c r="B68" s="27" t="s">
        <v>41</v>
      </c>
      <c r="C68" s="29"/>
      <c r="D68" s="28">
        <f>C55</f>
        <v>219800</v>
      </c>
      <c r="E68" s="28">
        <f t="shared" ref="E68:M68" si="17">D55</f>
        <v>291600</v>
      </c>
      <c r="F68" s="28">
        <f t="shared" si="17"/>
        <v>363400</v>
      </c>
      <c r="G68" s="28">
        <f t="shared" si="17"/>
        <v>363400</v>
      </c>
      <c r="H68" s="28">
        <f t="shared" si="17"/>
        <v>363400</v>
      </c>
      <c r="I68" s="28">
        <f t="shared" si="17"/>
        <v>363400</v>
      </c>
      <c r="J68" s="28">
        <f t="shared" si="17"/>
        <v>363400</v>
      </c>
      <c r="K68" s="28">
        <f t="shared" si="17"/>
        <v>363400</v>
      </c>
      <c r="L68" s="28">
        <f t="shared" si="17"/>
        <v>363400</v>
      </c>
      <c r="M68" s="31">
        <f t="shared" si="17"/>
        <v>363400</v>
      </c>
      <c r="N68" s="107"/>
      <c r="O68" s="3"/>
      <c r="P68" s="3"/>
      <c r="Q68" s="3"/>
      <c r="R68" s="3"/>
      <c r="S68" s="3"/>
      <c r="T68" s="3"/>
    </row>
    <row r="69" spans="1:20" ht="15" customHeight="1" x14ac:dyDescent="0.25">
      <c r="A69" s="116"/>
      <c r="B69" s="27" t="s">
        <v>42</v>
      </c>
      <c r="C69" s="29"/>
      <c r="D69" s="28">
        <f>C56</f>
        <v>100000</v>
      </c>
      <c r="E69" s="28">
        <f t="shared" ref="E69:M69" si="18">D56</f>
        <v>120000</v>
      </c>
      <c r="F69" s="28">
        <f t="shared" si="18"/>
        <v>140000</v>
      </c>
      <c r="G69" s="28">
        <f t="shared" si="18"/>
        <v>140000</v>
      </c>
      <c r="H69" s="28">
        <f t="shared" si="18"/>
        <v>140000</v>
      </c>
      <c r="I69" s="28">
        <f t="shared" si="18"/>
        <v>140000</v>
      </c>
      <c r="J69" s="28">
        <f t="shared" si="18"/>
        <v>140000</v>
      </c>
      <c r="K69" s="28">
        <f t="shared" si="18"/>
        <v>140000</v>
      </c>
      <c r="L69" s="28">
        <f t="shared" si="18"/>
        <v>140000</v>
      </c>
      <c r="M69" s="31">
        <f t="shared" si="18"/>
        <v>140000</v>
      </c>
      <c r="N69" s="107"/>
      <c r="O69" s="3"/>
      <c r="P69" s="3"/>
      <c r="Q69" s="3"/>
      <c r="R69" s="3"/>
      <c r="S69" s="3"/>
      <c r="T69" s="3"/>
    </row>
    <row r="70" spans="1:20" ht="15" customHeight="1" x14ac:dyDescent="0.25">
      <c r="A70" s="116"/>
      <c r="B70" s="27" t="s">
        <v>43</v>
      </c>
      <c r="C70" s="29"/>
      <c r="D70" s="28">
        <f>(D68-D69-D71)*25%</f>
        <v>18050</v>
      </c>
      <c r="E70" s="28">
        <f t="shared" ref="E70:M70" si="19">(E68-E69-E71)*25%</f>
        <v>31000</v>
      </c>
      <c r="F70" s="28">
        <f t="shared" si="19"/>
        <v>43950</v>
      </c>
      <c r="G70" s="37">
        <f t="shared" si="19"/>
        <v>43950</v>
      </c>
      <c r="H70" s="28">
        <f t="shared" si="19"/>
        <v>43950</v>
      </c>
      <c r="I70" s="28">
        <f t="shared" si="19"/>
        <v>43950</v>
      </c>
      <c r="J70" s="28">
        <f t="shared" si="19"/>
        <v>43950</v>
      </c>
      <c r="K70" s="28">
        <f t="shared" si="19"/>
        <v>43950</v>
      </c>
      <c r="L70" s="28">
        <f t="shared" si="19"/>
        <v>43950</v>
      </c>
      <c r="M70" s="31">
        <f t="shared" si="19"/>
        <v>43950</v>
      </c>
      <c r="N70" s="107"/>
      <c r="O70" s="3" t="s">
        <v>47</v>
      </c>
      <c r="P70" s="3"/>
      <c r="Q70" s="3"/>
      <c r="R70" s="3"/>
      <c r="S70" s="3"/>
      <c r="T70" s="3"/>
    </row>
    <row r="71" spans="1:20" ht="15" customHeight="1" x14ac:dyDescent="0.25">
      <c r="A71" s="116"/>
      <c r="B71" s="27" t="s">
        <v>44</v>
      </c>
      <c r="C71" s="29"/>
      <c r="D71" s="28">
        <f>C60</f>
        <v>47600</v>
      </c>
      <c r="E71" s="28">
        <f t="shared" ref="E71:M71" si="20">D60</f>
        <v>47600</v>
      </c>
      <c r="F71" s="28">
        <f t="shared" si="20"/>
        <v>47600</v>
      </c>
      <c r="G71" s="28">
        <f t="shared" si="20"/>
        <v>47600</v>
      </c>
      <c r="H71" s="28">
        <f t="shared" si="20"/>
        <v>47600</v>
      </c>
      <c r="I71" s="28">
        <f t="shared" si="20"/>
        <v>47600</v>
      </c>
      <c r="J71" s="28">
        <f t="shared" si="20"/>
        <v>47600</v>
      </c>
      <c r="K71" s="28">
        <f t="shared" si="20"/>
        <v>47600</v>
      </c>
      <c r="L71" s="28">
        <f t="shared" si="20"/>
        <v>47600</v>
      </c>
      <c r="M71" s="31">
        <f t="shared" si="20"/>
        <v>47600</v>
      </c>
      <c r="N71" s="108"/>
      <c r="O71" s="3"/>
      <c r="P71" s="3"/>
      <c r="Q71" s="3"/>
      <c r="R71" s="3"/>
      <c r="S71" s="3"/>
      <c r="T71" s="3"/>
    </row>
    <row r="72" spans="1:20" ht="15.75" customHeight="1" x14ac:dyDescent="0.25">
      <c r="A72" s="116"/>
      <c r="B72" s="27" t="s">
        <v>45</v>
      </c>
      <c r="C72" s="29"/>
      <c r="D72" s="29"/>
      <c r="E72" s="29"/>
      <c r="F72" s="29"/>
      <c r="G72" s="36"/>
      <c r="H72" s="28"/>
      <c r="I72" s="29"/>
      <c r="J72" s="29"/>
      <c r="K72" s="29"/>
      <c r="L72" s="29"/>
      <c r="M72" s="31">
        <f>+G37</f>
        <v>84000</v>
      </c>
      <c r="N72" s="108"/>
      <c r="O72" s="3"/>
      <c r="P72" s="3"/>
      <c r="Q72" s="3"/>
      <c r="R72" s="3"/>
      <c r="S72" s="3"/>
      <c r="T72" s="3"/>
    </row>
    <row r="73" spans="1:20" ht="15.75" customHeight="1" thickBot="1" x14ac:dyDescent="0.3">
      <c r="A73" s="116"/>
      <c r="B73" s="32" t="s">
        <v>46</v>
      </c>
      <c r="C73" s="33">
        <f>SUM(C67:C72)</f>
        <v>-470000</v>
      </c>
      <c r="D73" s="33">
        <f>D68-D69-D70+D71-D67</f>
        <v>119350</v>
      </c>
      <c r="E73" s="33">
        <f>E68-E69-E70+E71-E67</f>
        <v>188200</v>
      </c>
      <c r="F73" s="33">
        <f>F68-F69-F70+F71-F67</f>
        <v>227050</v>
      </c>
      <c r="G73" s="33">
        <f>G68-G69-G70+G71-G67</f>
        <v>227050</v>
      </c>
      <c r="H73" s="33">
        <f>H68-H69-H70+H71-H67+H72</f>
        <v>227050</v>
      </c>
      <c r="I73" s="33">
        <f>I68-I69-I70+I71-I67</f>
        <v>177050</v>
      </c>
      <c r="J73" s="33">
        <f>J68-J69-J70+J71-J67</f>
        <v>227050</v>
      </c>
      <c r="K73" s="33">
        <f>K68-K69-K70+K71-K67</f>
        <v>227050</v>
      </c>
      <c r="L73" s="33">
        <f>L68-L69-L70+L71-L67</f>
        <v>227050</v>
      </c>
      <c r="M73" s="110">
        <f>M68-M69-M70+M71-M67+M72</f>
        <v>311050</v>
      </c>
      <c r="N73" s="109"/>
      <c r="O73" s="117" t="s">
        <v>49</v>
      </c>
      <c r="P73" s="118"/>
      <c r="Q73" s="118"/>
      <c r="R73" s="118"/>
      <c r="S73" s="3"/>
      <c r="T73" s="3"/>
    </row>
    <row r="74" spans="1:20" x14ac:dyDescent="0.25">
      <c r="A74" s="3"/>
      <c r="B74" s="3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3"/>
      <c r="O74" s="3"/>
      <c r="P74" s="3"/>
      <c r="Q74" s="3"/>
      <c r="R74" s="3"/>
      <c r="S74" s="3"/>
      <c r="T74" s="3"/>
    </row>
    <row r="75" spans="1:20" ht="21" thickBot="1" x14ac:dyDescent="0.35">
      <c r="A75" s="60" t="s">
        <v>56</v>
      </c>
      <c r="B75" s="3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3"/>
      <c r="O75" s="3"/>
      <c r="P75" s="3"/>
      <c r="Q75" s="3"/>
      <c r="R75" s="3"/>
      <c r="S75" s="3"/>
      <c r="T75" s="3"/>
    </row>
    <row r="76" spans="1:20" ht="15.75" thickBot="1" x14ac:dyDescent="0.3">
      <c r="A76" s="3"/>
      <c r="B76" s="1" t="s">
        <v>51</v>
      </c>
      <c r="C76" s="38">
        <f>NPV(17%, C73:M73)</f>
        <v>397681.56476683042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3"/>
      <c r="O76" s="3"/>
      <c r="P76" s="3"/>
      <c r="Q76" s="3"/>
      <c r="R76" s="3"/>
      <c r="S76" s="3"/>
      <c r="T76" s="3"/>
    </row>
    <row r="77" spans="1:20" ht="15.75" thickBot="1" x14ac:dyDescent="0.3">
      <c r="A77" s="3"/>
      <c r="B77" s="2" t="s">
        <v>52</v>
      </c>
      <c r="C77" s="80">
        <f>IRR(C73:N73, 17%)</f>
        <v>0.38106190993506361</v>
      </c>
      <c r="D77" s="12"/>
      <c r="E77" s="43"/>
      <c r="F77" s="42"/>
      <c r="G77" s="12"/>
      <c r="H77" s="12"/>
      <c r="I77" s="12"/>
      <c r="J77" s="12"/>
      <c r="K77" s="12"/>
      <c r="L77" s="12"/>
      <c r="M77" s="12"/>
      <c r="N77" s="3"/>
      <c r="O77" s="3"/>
      <c r="P77" s="3"/>
      <c r="Q77" s="3"/>
      <c r="R77" s="3"/>
      <c r="S77" s="3"/>
      <c r="T77" s="3"/>
    </row>
    <row r="78" spans="1:20" x14ac:dyDescent="0.25">
      <c r="A78" s="3"/>
      <c r="B78" s="67" t="s">
        <v>53</v>
      </c>
      <c r="C78" s="68">
        <f>NPV(17%,C55:L55)/NPV(17%,C56:L56)</f>
        <v>2.5153050066329605</v>
      </c>
      <c r="D78" s="119" t="s">
        <v>55</v>
      </c>
      <c r="E78" s="120"/>
      <c r="F78" s="120"/>
      <c r="G78" s="120"/>
      <c r="H78" s="12"/>
      <c r="I78" s="12"/>
      <c r="J78" s="12"/>
      <c r="K78" s="12"/>
      <c r="L78" s="12"/>
      <c r="M78" s="12"/>
      <c r="N78" s="3"/>
      <c r="O78" s="3"/>
      <c r="P78" s="3"/>
      <c r="Q78" s="3"/>
      <c r="R78" s="3"/>
      <c r="S78" s="3"/>
      <c r="T78" s="3"/>
    </row>
    <row r="79" spans="1:20" x14ac:dyDescent="0.25">
      <c r="A79" s="3"/>
      <c r="B79" s="3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3"/>
      <c r="O79" s="3"/>
      <c r="P79" s="3"/>
      <c r="Q79" s="3"/>
      <c r="R79" s="3"/>
      <c r="S79" s="3"/>
      <c r="T79" s="3"/>
    </row>
    <row r="80" spans="1:20" x14ac:dyDescent="0.25">
      <c r="A80" s="3"/>
      <c r="B80" s="3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3"/>
      <c r="O80" s="3"/>
      <c r="P80" s="3"/>
      <c r="Q80" s="3"/>
      <c r="R80" s="3"/>
      <c r="S80" s="3"/>
      <c r="T80" s="3"/>
    </row>
    <row r="81" spans="1:20" x14ac:dyDescent="0.25">
      <c r="A81" s="3"/>
      <c r="B81" s="3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3"/>
      <c r="O81" s="3"/>
      <c r="P81" s="3"/>
      <c r="Q81" s="3"/>
      <c r="R81" s="3"/>
      <c r="S81" s="3"/>
      <c r="T81" s="3"/>
    </row>
    <row r="82" spans="1:20" x14ac:dyDescent="0.25">
      <c r="A82" s="3"/>
      <c r="B82" s="3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3"/>
      <c r="O82" s="3"/>
      <c r="P82" s="3"/>
      <c r="Q82" s="3"/>
      <c r="R82" s="3"/>
      <c r="S82" s="3"/>
      <c r="T82" s="3"/>
    </row>
    <row r="83" spans="1:20" x14ac:dyDescent="0.25">
      <c r="A83" s="3"/>
      <c r="B83" s="3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3"/>
      <c r="O83" s="3"/>
      <c r="P83" s="3"/>
      <c r="Q83" s="3"/>
      <c r="R83" s="3"/>
      <c r="S83" s="3"/>
      <c r="T83" s="3"/>
    </row>
    <row r="84" spans="1:20" x14ac:dyDescent="0.25">
      <c r="A84" s="3"/>
      <c r="B84" s="3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3"/>
      <c r="O84" s="3"/>
      <c r="P84" s="3"/>
      <c r="Q84" s="3"/>
      <c r="R84" s="3"/>
      <c r="S84" s="3"/>
      <c r="T84" s="3"/>
    </row>
    <row r="85" spans="1:20" x14ac:dyDescent="0.25">
      <c r="A85" s="3"/>
      <c r="B85" s="3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3"/>
      <c r="O85" s="3"/>
      <c r="P85" s="3"/>
      <c r="Q85" s="3"/>
      <c r="R85" s="3"/>
      <c r="S85" s="3"/>
      <c r="T85" s="3"/>
    </row>
    <row r="86" spans="1:20" x14ac:dyDescent="0.25">
      <c r="A86" s="3"/>
      <c r="B86" s="3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3"/>
      <c r="O86" s="3"/>
      <c r="P86" s="3"/>
      <c r="Q86" s="3"/>
      <c r="R86" s="3"/>
      <c r="S86" s="3"/>
      <c r="T86" s="3"/>
    </row>
    <row r="87" spans="1:20" x14ac:dyDescent="0.25">
      <c r="A87" s="3"/>
      <c r="B87" s="3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3"/>
      <c r="O87" s="3"/>
      <c r="P87" s="3"/>
      <c r="Q87" s="3"/>
      <c r="R87" s="3"/>
      <c r="S87" s="3"/>
      <c r="T87" s="3"/>
    </row>
    <row r="88" spans="1:20" x14ac:dyDescent="0.25">
      <c r="A88" s="3"/>
      <c r="B88" s="3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3"/>
      <c r="O88" s="3"/>
      <c r="P88" s="3"/>
      <c r="Q88" s="3"/>
      <c r="R88" s="3"/>
      <c r="S88" s="3"/>
      <c r="T88" s="3"/>
    </row>
    <row r="89" spans="1:20" x14ac:dyDescent="0.25">
      <c r="A89" s="3"/>
      <c r="B89" s="3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3"/>
      <c r="O89" s="3"/>
      <c r="P89" s="3"/>
      <c r="Q89" s="3"/>
      <c r="R89" s="3"/>
      <c r="S89" s="3"/>
      <c r="T89" s="3"/>
    </row>
    <row r="90" spans="1:20" x14ac:dyDescent="0.25">
      <c r="A90" s="3"/>
      <c r="B90" s="3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3"/>
      <c r="O90" s="3"/>
      <c r="P90" s="3"/>
      <c r="Q90" s="3"/>
      <c r="R90" s="3"/>
      <c r="S90" s="3"/>
      <c r="T90" s="3"/>
    </row>
    <row r="91" spans="1:20" x14ac:dyDescent="0.25">
      <c r="A91" s="3"/>
      <c r="B91" s="3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3"/>
      <c r="O91" s="3"/>
      <c r="P91" s="3"/>
      <c r="Q91" s="3"/>
      <c r="R91" s="3"/>
      <c r="S91" s="3"/>
      <c r="T91" s="3"/>
    </row>
    <row r="92" spans="1:20" x14ac:dyDescent="0.25">
      <c r="A92" s="3"/>
      <c r="B92" s="3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3"/>
      <c r="O92" s="3"/>
      <c r="P92" s="3"/>
      <c r="Q92" s="3"/>
      <c r="R92" s="3"/>
      <c r="S92" s="3"/>
      <c r="T92" s="3"/>
    </row>
    <row r="93" spans="1:20" x14ac:dyDescent="0.25">
      <c r="A93" s="3"/>
      <c r="B93" s="3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3"/>
      <c r="O93" s="3"/>
      <c r="P93" s="3"/>
      <c r="Q93" s="3"/>
      <c r="R93" s="3"/>
      <c r="S93" s="3"/>
      <c r="T93" s="3"/>
    </row>
    <row r="94" spans="1:20" x14ac:dyDescent="0.25">
      <c r="A94" s="3"/>
      <c r="B94" s="3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3"/>
      <c r="O94" s="3"/>
      <c r="P94" s="3"/>
      <c r="Q94" s="3"/>
      <c r="R94" s="3"/>
      <c r="S94" s="3"/>
      <c r="T94" s="3"/>
    </row>
    <row r="95" spans="1:20" x14ac:dyDescent="0.25">
      <c r="A95" s="3"/>
      <c r="B95" s="3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3"/>
      <c r="O95" s="3"/>
      <c r="P95" s="3"/>
      <c r="Q95" s="3"/>
      <c r="R95" s="3"/>
      <c r="S95" s="3"/>
      <c r="T95" s="3"/>
    </row>
    <row r="96" spans="1:20" x14ac:dyDescent="0.25">
      <c r="A96" s="3"/>
      <c r="B96" s="3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3"/>
      <c r="O96" s="3"/>
      <c r="P96" s="3"/>
      <c r="Q96" s="3"/>
      <c r="R96" s="3"/>
      <c r="S96" s="3"/>
      <c r="T96" s="3"/>
    </row>
    <row r="97" spans="1:20" x14ac:dyDescent="0.25">
      <c r="A97" s="3"/>
      <c r="B97" s="3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3"/>
      <c r="O97" s="3"/>
      <c r="P97" s="3"/>
      <c r="Q97" s="3"/>
      <c r="R97" s="3"/>
      <c r="S97" s="3"/>
      <c r="T97" s="3"/>
    </row>
    <row r="98" spans="1:20" x14ac:dyDescent="0.25">
      <c r="A98" s="3"/>
      <c r="B98" s="3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3"/>
      <c r="O98" s="3"/>
      <c r="P98" s="3"/>
      <c r="Q98" s="3"/>
      <c r="R98" s="3"/>
      <c r="S98" s="3"/>
      <c r="T98" s="3"/>
    </row>
  </sheetData>
  <mergeCells count="12">
    <mergeCell ref="D78:G78"/>
    <mergeCell ref="A4:A10"/>
    <mergeCell ref="G6:H6"/>
    <mergeCell ref="A16:A19"/>
    <mergeCell ref="A26:A31"/>
    <mergeCell ref="A35:A40"/>
    <mergeCell ref="F35:G35"/>
    <mergeCell ref="A44:A47"/>
    <mergeCell ref="B44:C44"/>
    <mergeCell ref="A50:A62"/>
    <mergeCell ref="A66:A73"/>
    <mergeCell ref="O73:R7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Glauco</dc:creator>
  <cp:lastModifiedBy>Marlon Velasquez</cp:lastModifiedBy>
  <dcterms:created xsi:type="dcterms:W3CDTF">2012-01-18T04:51:27Z</dcterms:created>
  <dcterms:modified xsi:type="dcterms:W3CDTF">2012-05-06T16:52:49Z</dcterms:modified>
</cp:coreProperties>
</file>