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50" windowWidth="13395" windowHeight="4935"/>
  </bookViews>
  <sheets>
    <sheet name="Flujo Caja" sheetId="1" r:id="rId1"/>
    <sheet name="VAN-TIR-RENTABILIDAD" sheetId="2" r:id="rId2"/>
    <sheet name="CAUE" sheetId="3" r:id="rId3"/>
  </sheets>
  <calcPr calcId="145621"/>
</workbook>
</file>

<file path=xl/calcChain.xml><?xml version="1.0" encoding="utf-8"?>
<calcChain xmlns="http://schemas.openxmlformats.org/spreadsheetml/2006/main">
  <c r="O9" i="3" l="1"/>
  <c r="N9" i="3"/>
  <c r="M9" i="3"/>
  <c r="L9" i="3"/>
  <c r="K9" i="3"/>
  <c r="K12" i="3" s="1"/>
  <c r="K13" i="3" s="1"/>
  <c r="D9" i="3"/>
  <c r="E9" i="3"/>
  <c r="F9" i="3"/>
  <c r="G9" i="3"/>
  <c r="H9" i="3"/>
  <c r="C9" i="3"/>
  <c r="C12" i="3" s="1"/>
  <c r="C13" i="3" s="1"/>
  <c r="D38" i="2"/>
  <c r="D26" i="2" s="1"/>
  <c r="J22" i="2"/>
  <c r="I22" i="2"/>
  <c r="H22" i="2"/>
  <c r="G22" i="2"/>
  <c r="F22" i="2"/>
  <c r="E22" i="2"/>
  <c r="D22" i="2"/>
  <c r="J21" i="2"/>
  <c r="I21" i="2"/>
  <c r="H21" i="2"/>
  <c r="G21" i="2"/>
  <c r="F21" i="2"/>
  <c r="E21" i="2"/>
  <c r="D21" i="2"/>
  <c r="J16" i="2"/>
  <c r="I16" i="2"/>
  <c r="H16" i="2"/>
  <c r="G16" i="2"/>
  <c r="F16" i="2"/>
  <c r="E16" i="2"/>
  <c r="D16" i="2"/>
  <c r="J9" i="2"/>
  <c r="J10" i="2" s="1"/>
  <c r="I9" i="2"/>
  <c r="I10" i="2" s="1"/>
  <c r="H9" i="2"/>
  <c r="H10" i="2" s="1"/>
  <c r="G9" i="2"/>
  <c r="G10" i="2" s="1"/>
  <c r="F9" i="2"/>
  <c r="F10" i="2" s="1"/>
  <c r="E9" i="2"/>
  <c r="E10" i="2" s="1"/>
  <c r="D9" i="2"/>
  <c r="D10" i="2" s="1"/>
  <c r="D22" i="1"/>
  <c r="E22" i="1"/>
  <c r="F22" i="1"/>
  <c r="G22" i="1"/>
  <c r="H22" i="1"/>
  <c r="I22" i="1"/>
  <c r="C22" i="1"/>
  <c r="C21" i="1"/>
  <c r="D21" i="1"/>
  <c r="E21" i="1"/>
  <c r="F21" i="1"/>
  <c r="G21" i="1"/>
  <c r="H21" i="1"/>
  <c r="I21" i="1"/>
  <c r="C16" i="1"/>
  <c r="D16" i="1"/>
  <c r="E16" i="1"/>
  <c r="F16" i="1"/>
  <c r="G16" i="1"/>
  <c r="H16" i="1"/>
  <c r="I16" i="1"/>
  <c r="C9" i="1"/>
  <c r="C10" i="1" s="1"/>
  <c r="D9" i="1"/>
  <c r="D10" i="1" s="1"/>
  <c r="E9" i="1"/>
  <c r="E10" i="1" s="1"/>
  <c r="F9" i="1"/>
  <c r="F10" i="1" s="1"/>
  <c r="G9" i="1"/>
  <c r="G10" i="1" s="1"/>
  <c r="H9" i="1"/>
  <c r="H10" i="1" s="1"/>
  <c r="I9" i="1"/>
  <c r="I10" i="1" s="1"/>
  <c r="E11" i="2" l="1"/>
  <c r="E12" i="2" s="1"/>
  <c r="E18" i="2" s="1"/>
  <c r="G11" i="2"/>
  <c r="G12" i="2" s="1"/>
  <c r="G18" i="2" s="1"/>
  <c r="G23" i="2" s="1"/>
  <c r="I11" i="2"/>
  <c r="I12" i="2" s="1"/>
  <c r="I18" i="2" s="1"/>
  <c r="I23" i="2" s="1"/>
  <c r="D11" i="2"/>
  <c r="D12" i="2" s="1"/>
  <c r="D18" i="2" s="1"/>
  <c r="F11" i="2"/>
  <c r="F12" i="2" s="1"/>
  <c r="F18" i="2" s="1"/>
  <c r="F23" i="2" s="1"/>
  <c r="H11" i="2"/>
  <c r="H12" i="2" s="1"/>
  <c r="H18" i="2" s="1"/>
  <c r="H23" i="2" s="1"/>
  <c r="J11" i="2"/>
  <c r="J12" i="2" s="1"/>
  <c r="J18" i="2" s="1"/>
  <c r="J23" i="2" s="1"/>
  <c r="I11" i="1"/>
  <c r="I12" i="1" s="1"/>
  <c r="I18" i="1" s="1"/>
  <c r="I23" i="1" s="1"/>
  <c r="G11" i="1"/>
  <c r="G12" i="1"/>
  <c r="G18" i="1" s="1"/>
  <c r="G23" i="1" s="1"/>
  <c r="E11" i="1"/>
  <c r="E12" i="1"/>
  <c r="E18" i="1" s="1"/>
  <c r="E23" i="1" s="1"/>
  <c r="C11" i="1"/>
  <c r="C12" i="1" s="1"/>
  <c r="C18" i="1" s="1"/>
  <c r="C23" i="1" s="1"/>
  <c r="H11" i="1"/>
  <c r="H12" i="1" s="1"/>
  <c r="H18" i="1" s="1"/>
  <c r="H23" i="1" s="1"/>
  <c r="F11" i="1"/>
  <c r="F12" i="1" s="1"/>
  <c r="F18" i="1" s="1"/>
  <c r="F23" i="1" s="1"/>
  <c r="D11" i="1"/>
  <c r="D12" i="1" s="1"/>
  <c r="D18" i="1" s="1"/>
  <c r="D23" i="1" s="1"/>
  <c r="D23" i="2" l="1"/>
  <c r="D28" i="2"/>
  <c r="D25" i="2"/>
  <c r="E23" i="2"/>
  <c r="D27" i="2"/>
  <c r="D29" i="2" s="1"/>
</calcChain>
</file>

<file path=xl/comments1.xml><?xml version="1.0" encoding="utf-8"?>
<comments xmlns="http://schemas.openxmlformats.org/spreadsheetml/2006/main">
  <authors>
    <author>Marlon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Ingresos provienen del estudio de mercado, con la oferta y el precio de los productos se obtiene el ingreso correspodiente de cada periodo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costos de total Egresos son los generados en el ciclo de vida del producto por operación y mantenimiento,se obtienen del estudio técnico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costos de Inversión son los generados en el ciclo de vida del proyecto se obtiene del estudio técnico.  </t>
        </r>
      </text>
    </comment>
  </commentList>
</comments>
</file>

<file path=xl/comments2.xml><?xml version="1.0" encoding="utf-8"?>
<comments xmlns="http://schemas.openxmlformats.org/spreadsheetml/2006/main">
  <authors>
    <author>Marlon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Ingresos provienen del estudio de mercado, con la oferta y el precio de los productos se obtiene el ingreso correspodiente de cada periodo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costos de total Egresos son los generados en el ciclo de vida del producto por operación y mantenimiento,se obtienen del estudio técnico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Los costos de Inversión son los generados en el ciclo de vida del proyecto se obtiene del estudio técnico.  </t>
        </r>
      </text>
    </comment>
    <comment ref="C25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Es la inversión realizada para obtener el producto del proyecto, y está ubicada en el año 0</t>
        </r>
      </text>
    </comment>
    <comment ref="C27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Se toma la fila del FLUJO NETO y se aplica la fórmula del VAN(en EXCEL es VNA en español). Se aclara que EXCEL convierte los datos a partir del año 1 en adelante, por lo que el dato del año 0 se le debe sumar a la fórmula.</t>
        </r>
      </text>
    </comment>
    <comment ref="C28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La TASA INTERNA DE RETORNO(en EXCEL aparece como TIR en español, se aplica a partir del año 0</t>
        </r>
      </text>
    </comment>
    <comment ref="C29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Es el VAN/Inversión -1, dicha inversión estar en el año cero al igual que el VAN(esto porque las inversiones pueden ser en varios años, o meses o trimestres). Esto dato indica que por cada dolar que se invierte se gana el porcentaje indicado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>
      <text>
        <r>
          <rPr>
            <b/>
            <sz val="9"/>
            <color indexed="81"/>
            <rFont val="Tahoma"/>
            <family val="2"/>
          </rPr>
          <t>Marlon:</t>
        </r>
        <r>
          <rPr>
            <sz val="9"/>
            <color indexed="81"/>
            <rFont val="Tahoma"/>
            <family val="2"/>
          </rPr>
          <t xml:space="preserve">
Esta TASA es el resultado de sumar Tasa de Capital propio x porcentaje capital con repectos a la inversión y la tasa de costo capital x porcentaje del préstamo con respecto a la inversión x (1 - tasa impuestos)</t>
        </r>
      </text>
    </comment>
  </commentList>
</comments>
</file>

<file path=xl/sharedStrings.xml><?xml version="1.0" encoding="utf-8"?>
<sst xmlns="http://schemas.openxmlformats.org/spreadsheetml/2006/main" count="79" uniqueCount="50">
  <si>
    <t>INGRESOS</t>
  </si>
  <si>
    <t>EGRESOS</t>
  </si>
  <si>
    <t>INVERSIONES</t>
  </si>
  <si>
    <t xml:space="preserve">Total Ingresos </t>
  </si>
  <si>
    <t xml:space="preserve">Costo variable unitario </t>
  </si>
  <si>
    <t xml:space="preserve">Costo fijo </t>
  </si>
  <si>
    <t xml:space="preserve">Amortizaciones </t>
  </si>
  <si>
    <t xml:space="preserve">Resultado antes de impuestos </t>
  </si>
  <si>
    <t xml:space="preserve">más Depreciación activos </t>
  </si>
  <si>
    <t xml:space="preserve">Préstamo: Toma (Devolución) </t>
  </si>
  <si>
    <t xml:space="preserve">Intereses </t>
  </si>
  <si>
    <t xml:space="preserve">Ahorro impositivo </t>
  </si>
  <si>
    <t>Total Egresos (4+5+6)</t>
  </si>
  <si>
    <t>Impuesto a las ganancias(se supuso un 30%  en la fórmula)</t>
  </si>
  <si>
    <t>Resultado después de impuestos (8-9)</t>
  </si>
  <si>
    <t xml:space="preserve">Inversiones </t>
  </si>
  <si>
    <t>Total Inversiones (12+13)</t>
  </si>
  <si>
    <t xml:space="preserve">Valor de Continuidad en $ Año 5 </t>
  </si>
  <si>
    <t>FLUJO NETO (10+14)</t>
  </si>
  <si>
    <t>FLUJO DEL FINANCIAMIENTO (17-18)</t>
  </si>
  <si>
    <t>FLUJO DEL ACCIONISTA (16+19+20)</t>
  </si>
  <si>
    <t xml:space="preserve">(Fuente Metología General para la Identificación,Preparación y Evaluación de Proyectos de Inversión Pública) </t>
  </si>
  <si>
    <t>VAN</t>
  </si>
  <si>
    <t>TIR</t>
  </si>
  <si>
    <t>COSTO BENEFICIO</t>
  </si>
  <si>
    <t>Inversión Inicial</t>
  </si>
  <si>
    <t>Tasa Capital propio</t>
  </si>
  <si>
    <t>Tasa de Costo de capital(préstamo)</t>
  </si>
  <si>
    <t>porcentaje préstamo con respecto a la Inversión</t>
  </si>
  <si>
    <t>porcentaje capital propio con repecto a la inversión</t>
  </si>
  <si>
    <t>Tasa de impuestos a las utilidades</t>
  </si>
  <si>
    <t>TASA para aplicar el VAN %</t>
  </si>
  <si>
    <t xml:space="preserve">TASA para aplicar EL VAN </t>
  </si>
  <si>
    <t>Opción A</t>
  </si>
  <si>
    <t>Inversión</t>
  </si>
  <si>
    <t>Costo anual</t>
  </si>
  <si>
    <t>Valor desecho</t>
  </si>
  <si>
    <t>Flujo</t>
  </si>
  <si>
    <t>Opción B</t>
  </si>
  <si>
    <t>1. Determine cuál de las dos opciones siguientes conviene más:</t>
  </si>
  <si>
    <r>
      <t>a.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entury"/>
        <family val="1"/>
      </rPr>
      <t>comprar una máquina A en $7.000, que debe reponerse cada cinco años, con costos anuales de $1.200, 1.500, 1.700, 1.900 y 2.100, la que tendría un valor de desecho de $1.800.</t>
    </r>
  </si>
  <si>
    <r>
      <t>b.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entury"/>
        <family val="1"/>
      </rPr>
      <t>comprar una máquina B en $5.000, que debe reponerse cada cuatro años, con costos anuales de $1.400, 1.600, 1.900 y 2.300, cuyo valor de desecho sería de $2.000.</t>
    </r>
  </si>
  <si>
    <t xml:space="preserve">La máquina elegida se irá renovando indefinidamente en el tiempo, no considerándose la posibilidad de cambiar una por otra a futuro. La tasa de descuento que emplea el establecimiento es 10%. </t>
  </si>
  <si>
    <t>Tasa</t>
  </si>
  <si>
    <t>CAUE o CAE</t>
  </si>
  <si>
    <t>En primer lugar, se calcula el valor actual de ambos flujos, mediante la función financiera VNA, agregándole la inversión inicial. El valor calculado se “distribuye” en cinco y cuatro cuotas iguales, respectivamente, lo que se conoce como Costo anual equivalente.</t>
  </si>
  <si>
    <t>El valor actual del flujo es $12.091,82, lo que da una cuota anual de $3.189,79.</t>
  </si>
  <si>
    <t>El valor actual y la cuota anual de este flujo son, respectivamente,  $9.227,44 y $2.910,99. Por lo tanto, al ser todos los valores negativos, la opción B es más barata.</t>
  </si>
  <si>
    <t xml:space="preserve">FLUJO DE CAJA DE EJEMPLO                                                                                                                                                                                             </t>
  </si>
  <si>
    <t>NOTA: Para el desarrollo del ejercicio se debería definir el horizonte de tiempo del análisis, de igual forma serán las columnas con los flujos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</si>
</sst>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_([$$-409]* #,##0.00_);_([$$-409]* \(#,##0.00\);_([$$-409]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1"/>
      <name val="Arial"/>
      <family val="2"/>
    </font>
    <font>
      <sz val="11"/>
      <color theme="1"/>
      <name val="Century"/>
      <family val="1"/>
    </font>
    <font>
      <sz val="7"/>
      <color theme="1"/>
      <name val="Times New Roman"/>
      <family val="1"/>
    </font>
    <font>
      <sz val="12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5">
    <xf numFmtId="0" fontId="0" fillId="0" borderId="0" xfId="0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5" xfId="0" applyFont="1" applyBorder="1"/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right" indent="1"/>
    </xf>
    <xf numFmtId="0" fontId="1" fillId="0" borderId="0" xfId="0" applyFont="1" applyAlignment="1">
      <alignment horizontal="right" indent="1"/>
    </xf>
    <xf numFmtId="0" fontId="0" fillId="0" borderId="0" xfId="0" applyBorder="1" applyAlignment="1">
      <alignment horizontal="center"/>
    </xf>
    <xf numFmtId="0" fontId="1" fillId="0" borderId="0" xfId="0" applyFont="1" applyBorder="1"/>
    <xf numFmtId="165" fontId="3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9" fontId="0" fillId="0" borderId="0" xfId="0" applyNumberFormat="1"/>
    <xf numFmtId="164" fontId="0" fillId="0" borderId="0" xfId="0" applyNumberFormat="1"/>
    <xf numFmtId="0" fontId="1" fillId="0" borderId="0" xfId="0" applyFont="1" applyBorder="1" applyAlignment="1">
      <alignment horizontal="right"/>
    </xf>
    <xf numFmtId="10" fontId="0" fillId="0" borderId="0" xfId="1" applyNumberFormat="1" applyFont="1"/>
    <xf numFmtId="10" fontId="0" fillId="0" borderId="0" xfId="0" applyNumberFormat="1"/>
    <xf numFmtId="0" fontId="9" fillId="2" borderId="11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 wrapText="1"/>
    </xf>
    <xf numFmtId="0" fontId="9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3" borderId="13" xfId="0" applyFont="1" applyFill="1" applyBorder="1" applyAlignment="1">
      <alignment wrapText="1"/>
    </xf>
    <xf numFmtId="0" fontId="9" fillId="3" borderId="14" xfId="0" applyFont="1" applyFill="1" applyBorder="1" applyAlignment="1">
      <alignment horizontal="center" wrapText="1"/>
    </xf>
    <xf numFmtId="0" fontId="10" fillId="0" borderId="0" xfId="0" applyFont="1" applyAlignment="1">
      <alignment horizontal="justify"/>
    </xf>
    <xf numFmtId="0" fontId="9" fillId="0" borderId="0" xfId="0" applyFont="1" applyFill="1" applyBorder="1" applyAlignment="1">
      <alignment wrapText="1"/>
    </xf>
    <xf numFmtId="0" fontId="8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6" fillId="0" borderId="1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6"/>
  <sheetViews>
    <sheetView tabSelected="1" zoomScale="105" zoomScaleNormal="105" workbookViewId="0">
      <selection activeCell="E17" sqref="E17"/>
    </sheetView>
  </sheetViews>
  <sheetFormatPr baseColWidth="10" defaultColWidth="9.140625" defaultRowHeight="15" x14ac:dyDescent="0.25"/>
  <cols>
    <col min="1" max="1" width="7.7109375" customWidth="1"/>
    <col min="2" max="2" width="50.140625" customWidth="1"/>
    <col min="3" max="3" width="11.28515625" bestFit="1" customWidth="1"/>
    <col min="4" max="4" width="10.7109375" customWidth="1"/>
    <col min="5" max="5" width="11" customWidth="1"/>
    <col min="6" max="6" width="10.28515625" customWidth="1"/>
    <col min="7" max="7" width="11" customWidth="1"/>
    <col min="8" max="8" width="11.140625" customWidth="1"/>
    <col min="9" max="9" width="11.28515625" customWidth="1"/>
  </cols>
  <sheetData>
    <row r="2" spans="1:9" ht="21" customHeight="1" thickBot="1" x14ac:dyDescent="0.35">
      <c r="A2" s="44" t="s">
        <v>48</v>
      </c>
      <c r="B2" s="44"/>
      <c r="C2" s="44"/>
      <c r="D2" s="44"/>
      <c r="E2" s="44"/>
      <c r="F2" s="44"/>
      <c r="G2" s="44"/>
      <c r="H2" s="44"/>
      <c r="I2" s="44"/>
    </row>
    <row r="3" spans="1:9" x14ac:dyDescent="0.25">
      <c r="A3" s="1">
        <v>1</v>
      </c>
      <c r="B3" s="2" t="s">
        <v>0</v>
      </c>
      <c r="C3" s="8">
        <v>0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10">
        <v>6</v>
      </c>
    </row>
    <row r="4" spans="1:9" x14ac:dyDescent="0.25">
      <c r="A4" s="3">
        <v>2</v>
      </c>
      <c r="B4" s="4" t="s">
        <v>3</v>
      </c>
      <c r="C4" s="11"/>
      <c r="D4" s="12">
        <v>1100</v>
      </c>
      <c r="E4" s="12">
        <v>1133</v>
      </c>
      <c r="F4" s="12">
        <v>1167</v>
      </c>
      <c r="G4" s="12">
        <v>1202</v>
      </c>
      <c r="H4" s="12">
        <v>1238</v>
      </c>
      <c r="I4" s="13">
        <v>1275</v>
      </c>
    </row>
    <row r="5" spans="1:9" x14ac:dyDescent="0.25">
      <c r="A5" s="3">
        <v>3</v>
      </c>
      <c r="B5" s="5" t="s">
        <v>1</v>
      </c>
      <c r="C5" s="11"/>
      <c r="D5" s="12"/>
      <c r="E5" s="12"/>
      <c r="F5" s="12"/>
      <c r="G5" s="12"/>
      <c r="H5" s="12"/>
      <c r="I5" s="13"/>
    </row>
    <row r="6" spans="1:9" x14ac:dyDescent="0.25">
      <c r="A6" s="3">
        <v>4</v>
      </c>
      <c r="B6" s="4" t="s">
        <v>4</v>
      </c>
      <c r="C6" s="11">
        <v>0</v>
      </c>
      <c r="D6" s="12">
        <v>-600</v>
      </c>
      <c r="E6" s="12">
        <v>-612</v>
      </c>
      <c r="F6" s="12">
        <v>-624</v>
      </c>
      <c r="G6" s="12">
        <v>-637</v>
      </c>
      <c r="H6" s="12">
        <v>-649</v>
      </c>
      <c r="I6" s="13">
        <v>-662</v>
      </c>
    </row>
    <row r="7" spans="1:9" x14ac:dyDescent="0.25">
      <c r="A7" s="3">
        <v>5</v>
      </c>
      <c r="B7" s="4" t="s">
        <v>5</v>
      </c>
      <c r="C7" s="11">
        <v>0</v>
      </c>
      <c r="D7" s="12">
        <v>-350</v>
      </c>
      <c r="E7" s="12">
        <v>-350</v>
      </c>
      <c r="F7" s="12">
        <v>-350</v>
      </c>
      <c r="G7" s="12">
        <v>-350</v>
      </c>
      <c r="H7" s="12">
        <v>-350</v>
      </c>
      <c r="I7" s="13">
        <v>-350</v>
      </c>
    </row>
    <row r="8" spans="1:9" x14ac:dyDescent="0.25">
      <c r="A8" s="3">
        <v>6</v>
      </c>
      <c r="B8" s="4" t="s">
        <v>6</v>
      </c>
      <c r="C8" s="11"/>
      <c r="D8" s="12">
        <v>-24</v>
      </c>
      <c r="E8" s="12">
        <v>-24</v>
      </c>
      <c r="F8" s="12">
        <v>-24</v>
      </c>
      <c r="G8" s="12">
        <v>-24</v>
      </c>
      <c r="H8" s="12">
        <v>-24</v>
      </c>
      <c r="I8" s="13">
        <v>-24</v>
      </c>
    </row>
    <row r="9" spans="1:9" x14ac:dyDescent="0.25">
      <c r="A9" s="3">
        <v>7</v>
      </c>
      <c r="B9" s="5" t="s">
        <v>12</v>
      </c>
      <c r="C9" s="14">
        <f t="shared" ref="C9:I9" si="0">SUM(C6:C8)</f>
        <v>0</v>
      </c>
      <c r="D9" s="15">
        <f t="shared" si="0"/>
        <v>-974</v>
      </c>
      <c r="E9" s="15">
        <f t="shared" si="0"/>
        <v>-986</v>
      </c>
      <c r="F9" s="15">
        <f t="shared" si="0"/>
        <v>-998</v>
      </c>
      <c r="G9" s="15">
        <f t="shared" si="0"/>
        <v>-1011</v>
      </c>
      <c r="H9" s="15">
        <f t="shared" si="0"/>
        <v>-1023</v>
      </c>
      <c r="I9" s="16">
        <f t="shared" si="0"/>
        <v>-1036</v>
      </c>
    </row>
    <row r="10" spans="1:9" x14ac:dyDescent="0.25">
      <c r="A10" s="3">
        <v>8</v>
      </c>
      <c r="B10" s="4" t="s">
        <v>7</v>
      </c>
      <c r="C10" s="11">
        <f>C4+C9</f>
        <v>0</v>
      </c>
      <c r="D10" s="12">
        <f t="shared" ref="D10:I10" si="1">D4+D9</f>
        <v>126</v>
      </c>
      <c r="E10" s="12">
        <f t="shared" si="1"/>
        <v>147</v>
      </c>
      <c r="F10" s="12">
        <f t="shared" si="1"/>
        <v>169</v>
      </c>
      <c r="G10" s="12">
        <f t="shared" si="1"/>
        <v>191</v>
      </c>
      <c r="H10" s="12">
        <f t="shared" si="1"/>
        <v>215</v>
      </c>
      <c r="I10" s="13">
        <f t="shared" si="1"/>
        <v>239</v>
      </c>
    </row>
    <row r="11" spans="1:9" x14ac:dyDescent="0.25">
      <c r="A11" s="3">
        <v>9</v>
      </c>
      <c r="B11" s="4" t="s">
        <v>13</v>
      </c>
      <c r="C11" s="11">
        <f>-0.3*C10</f>
        <v>0</v>
      </c>
      <c r="D11" s="12">
        <f t="shared" ref="D11:I11" si="2">-0.3*D10</f>
        <v>-37.799999999999997</v>
      </c>
      <c r="E11" s="12">
        <f t="shared" si="2"/>
        <v>-44.1</v>
      </c>
      <c r="F11" s="12">
        <f t="shared" si="2"/>
        <v>-50.699999999999996</v>
      </c>
      <c r="G11" s="12">
        <f t="shared" si="2"/>
        <v>-57.3</v>
      </c>
      <c r="H11" s="12">
        <f t="shared" si="2"/>
        <v>-64.5</v>
      </c>
      <c r="I11" s="13">
        <f t="shared" si="2"/>
        <v>-71.7</v>
      </c>
    </row>
    <row r="12" spans="1:9" x14ac:dyDescent="0.25">
      <c r="A12" s="3">
        <v>10</v>
      </c>
      <c r="B12" s="5" t="s">
        <v>14</v>
      </c>
      <c r="C12" s="14">
        <f>C10+C11</f>
        <v>0</v>
      </c>
      <c r="D12" s="15">
        <f t="shared" ref="D12:I12" si="3">D10+D11</f>
        <v>88.2</v>
      </c>
      <c r="E12" s="15">
        <f t="shared" si="3"/>
        <v>102.9</v>
      </c>
      <c r="F12" s="15">
        <f t="shared" si="3"/>
        <v>118.30000000000001</v>
      </c>
      <c r="G12" s="15">
        <f t="shared" si="3"/>
        <v>133.69999999999999</v>
      </c>
      <c r="H12" s="15">
        <f t="shared" si="3"/>
        <v>150.5</v>
      </c>
      <c r="I12" s="16">
        <f t="shared" si="3"/>
        <v>167.3</v>
      </c>
    </row>
    <row r="13" spans="1:9" x14ac:dyDescent="0.25">
      <c r="A13" s="3">
        <v>11</v>
      </c>
      <c r="B13" s="4" t="s">
        <v>2</v>
      </c>
      <c r="C13" s="11"/>
      <c r="D13" s="12"/>
      <c r="E13" s="12"/>
      <c r="F13" s="12"/>
      <c r="G13" s="12"/>
      <c r="H13" s="12"/>
      <c r="I13" s="13"/>
    </row>
    <row r="14" spans="1:9" x14ac:dyDescent="0.25">
      <c r="A14" s="3">
        <v>12</v>
      </c>
      <c r="B14" s="4" t="s">
        <v>15</v>
      </c>
      <c r="C14" s="11">
        <v>-1200</v>
      </c>
      <c r="D14" s="12"/>
      <c r="E14" s="12"/>
      <c r="F14" s="12"/>
      <c r="G14" s="12"/>
      <c r="H14" s="12"/>
      <c r="I14" s="13"/>
    </row>
    <row r="15" spans="1:9" x14ac:dyDescent="0.25">
      <c r="A15" s="3">
        <v>13</v>
      </c>
      <c r="B15" s="4" t="s">
        <v>8</v>
      </c>
      <c r="C15" s="11"/>
      <c r="D15" s="12">
        <v>24</v>
      </c>
      <c r="E15" s="12">
        <v>24</v>
      </c>
      <c r="F15" s="12">
        <v>24</v>
      </c>
      <c r="G15" s="12">
        <v>24</v>
      </c>
      <c r="H15" s="12">
        <v>24</v>
      </c>
      <c r="I15" s="13">
        <v>24</v>
      </c>
    </row>
    <row r="16" spans="1:9" x14ac:dyDescent="0.25">
      <c r="A16" s="3">
        <v>14</v>
      </c>
      <c r="B16" s="4" t="s">
        <v>16</v>
      </c>
      <c r="C16" s="11">
        <f t="shared" ref="C16:I16" si="4">SUM(C14:C15)</f>
        <v>-1200</v>
      </c>
      <c r="D16" s="12">
        <f t="shared" si="4"/>
        <v>24</v>
      </c>
      <c r="E16" s="12">
        <f t="shared" si="4"/>
        <v>24</v>
      </c>
      <c r="F16" s="12">
        <f t="shared" si="4"/>
        <v>24</v>
      </c>
      <c r="G16" s="12">
        <f t="shared" si="4"/>
        <v>24</v>
      </c>
      <c r="H16" s="12">
        <f t="shared" si="4"/>
        <v>24</v>
      </c>
      <c r="I16" s="13">
        <f t="shared" si="4"/>
        <v>24</v>
      </c>
    </row>
    <row r="17" spans="1:9" x14ac:dyDescent="0.25">
      <c r="A17" s="3">
        <v>15</v>
      </c>
      <c r="B17" s="4" t="s">
        <v>17</v>
      </c>
      <c r="C17" s="11"/>
      <c r="D17" s="12"/>
      <c r="E17" s="12"/>
      <c r="F17" s="12"/>
      <c r="G17" s="12"/>
      <c r="H17" s="12"/>
      <c r="I17" s="13">
        <v>1682</v>
      </c>
    </row>
    <row r="18" spans="1:9" x14ac:dyDescent="0.25">
      <c r="A18" s="3">
        <v>16</v>
      </c>
      <c r="B18" s="5" t="s">
        <v>18</v>
      </c>
      <c r="C18" s="17">
        <f>C12+C16</f>
        <v>-1200</v>
      </c>
      <c r="D18" s="18">
        <f t="shared" ref="D18:I18" si="5">D12+D16</f>
        <v>112.2</v>
      </c>
      <c r="E18" s="18">
        <f t="shared" si="5"/>
        <v>126.9</v>
      </c>
      <c r="F18" s="18">
        <f t="shared" si="5"/>
        <v>142.30000000000001</v>
      </c>
      <c r="G18" s="18">
        <f t="shared" si="5"/>
        <v>157.69999999999999</v>
      </c>
      <c r="H18" s="18">
        <f t="shared" si="5"/>
        <v>174.5</v>
      </c>
      <c r="I18" s="19">
        <f t="shared" si="5"/>
        <v>191.3</v>
      </c>
    </row>
    <row r="19" spans="1:9" x14ac:dyDescent="0.25">
      <c r="A19" s="3">
        <v>17</v>
      </c>
      <c r="B19" s="4" t="s">
        <v>9</v>
      </c>
      <c r="C19" s="11">
        <v>600</v>
      </c>
      <c r="D19" s="12">
        <v>-120</v>
      </c>
      <c r="E19" s="12">
        <v>-120</v>
      </c>
      <c r="F19" s="12">
        <v>-120</v>
      </c>
      <c r="G19" s="12">
        <v>-120</v>
      </c>
      <c r="H19" s="12">
        <v>-120</v>
      </c>
      <c r="I19" s="13">
        <v>-120</v>
      </c>
    </row>
    <row r="20" spans="1:9" x14ac:dyDescent="0.25">
      <c r="A20" s="3">
        <v>18</v>
      </c>
      <c r="B20" s="4" t="s">
        <v>10</v>
      </c>
      <c r="C20" s="11"/>
      <c r="D20" s="12">
        <v>-48</v>
      </c>
      <c r="E20" s="12">
        <v>-38</v>
      </c>
      <c r="F20" s="12">
        <v>-29</v>
      </c>
      <c r="G20" s="12">
        <v>-19</v>
      </c>
      <c r="H20" s="12">
        <v>-10</v>
      </c>
      <c r="I20" s="13"/>
    </row>
    <row r="21" spans="1:9" x14ac:dyDescent="0.25">
      <c r="A21" s="3">
        <v>19</v>
      </c>
      <c r="B21" s="5" t="s">
        <v>19</v>
      </c>
      <c r="C21" s="14">
        <f t="shared" ref="C21:I21" si="6">SUM(C19:C20)</f>
        <v>600</v>
      </c>
      <c r="D21" s="15">
        <f t="shared" si="6"/>
        <v>-168</v>
      </c>
      <c r="E21" s="15">
        <f t="shared" si="6"/>
        <v>-158</v>
      </c>
      <c r="F21" s="15">
        <f t="shared" si="6"/>
        <v>-149</v>
      </c>
      <c r="G21" s="15">
        <f t="shared" si="6"/>
        <v>-139</v>
      </c>
      <c r="H21" s="15">
        <f t="shared" si="6"/>
        <v>-130</v>
      </c>
      <c r="I21" s="16">
        <f t="shared" si="6"/>
        <v>-120</v>
      </c>
    </row>
    <row r="22" spans="1:9" x14ac:dyDescent="0.25">
      <c r="A22" s="3">
        <v>20</v>
      </c>
      <c r="B22" s="4" t="s">
        <v>11</v>
      </c>
      <c r="C22" s="11">
        <f>-0.3*C20</f>
        <v>0</v>
      </c>
      <c r="D22" s="12">
        <f t="shared" ref="D22:I22" si="7">-0.3*D20</f>
        <v>14.399999999999999</v>
      </c>
      <c r="E22" s="12">
        <f t="shared" si="7"/>
        <v>11.4</v>
      </c>
      <c r="F22" s="12">
        <f t="shared" si="7"/>
        <v>8.6999999999999993</v>
      </c>
      <c r="G22" s="12">
        <f t="shared" si="7"/>
        <v>5.7</v>
      </c>
      <c r="H22" s="12">
        <f t="shared" si="7"/>
        <v>3</v>
      </c>
      <c r="I22" s="13">
        <f t="shared" si="7"/>
        <v>0</v>
      </c>
    </row>
    <row r="23" spans="1:9" ht="15.75" thickBot="1" x14ac:dyDescent="0.3">
      <c r="A23" s="6">
        <v>21</v>
      </c>
      <c r="B23" s="7" t="s">
        <v>20</v>
      </c>
      <c r="C23" s="20">
        <f>C18+C21+C22</f>
        <v>-600</v>
      </c>
      <c r="D23" s="21">
        <f t="shared" ref="D23:I23" si="8">D18+D21+D22</f>
        <v>-41.4</v>
      </c>
      <c r="E23" s="21">
        <f t="shared" si="8"/>
        <v>-19.699999999999996</v>
      </c>
      <c r="F23" s="21">
        <f t="shared" si="8"/>
        <v>2.0000000000000107</v>
      </c>
      <c r="G23" s="21">
        <f t="shared" si="8"/>
        <v>24.399999999999988</v>
      </c>
      <c r="H23" s="21">
        <f t="shared" si="8"/>
        <v>47.5</v>
      </c>
      <c r="I23" s="22">
        <f t="shared" si="8"/>
        <v>71.300000000000011</v>
      </c>
    </row>
    <row r="25" spans="1:9" x14ac:dyDescent="0.25">
      <c r="B25" t="s">
        <v>21</v>
      </c>
    </row>
    <row r="26" spans="1:9" x14ac:dyDescent="0.25">
      <c r="B26" t="s">
        <v>49</v>
      </c>
    </row>
  </sheetData>
  <mergeCells count="1">
    <mergeCell ref="A2:I2"/>
  </mergeCells>
  <pageMargins left="0.7" right="0.7" top="0.75" bottom="0.75" header="0.3" footer="0.3"/>
  <pageSetup orientation="portrait" horizontalDpi="200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38"/>
  <sheetViews>
    <sheetView workbookViewId="0">
      <selection activeCell="H9" sqref="H9"/>
    </sheetView>
  </sheetViews>
  <sheetFormatPr baseColWidth="10" defaultColWidth="9.140625" defaultRowHeight="15" x14ac:dyDescent="0.25"/>
  <cols>
    <col min="3" max="3" width="52.85546875" customWidth="1"/>
    <col min="4" max="4" width="12.42578125" customWidth="1"/>
    <col min="5" max="5" width="10.85546875" customWidth="1"/>
    <col min="6" max="6" width="11.140625" customWidth="1"/>
    <col min="7" max="7" width="10.42578125" customWidth="1"/>
    <col min="8" max="8" width="11.42578125" customWidth="1"/>
    <col min="9" max="9" width="12" customWidth="1"/>
    <col min="10" max="10" width="12.42578125" customWidth="1"/>
  </cols>
  <sheetData>
    <row r="2" spans="2:10" ht="15.75" thickBot="1" x14ac:dyDescent="0.3"/>
    <row r="3" spans="2:10" x14ac:dyDescent="0.25">
      <c r="B3" s="1">
        <v>1</v>
      </c>
      <c r="C3" s="2" t="s">
        <v>0</v>
      </c>
      <c r="D3" s="8">
        <v>0</v>
      </c>
      <c r="E3" s="9">
        <v>1</v>
      </c>
      <c r="F3" s="9">
        <v>2</v>
      </c>
      <c r="G3" s="9">
        <v>3</v>
      </c>
      <c r="H3" s="9">
        <v>4</v>
      </c>
      <c r="I3" s="9">
        <v>5</v>
      </c>
      <c r="J3" s="10">
        <v>6</v>
      </c>
    </row>
    <row r="4" spans="2:10" x14ac:dyDescent="0.25">
      <c r="B4" s="3">
        <v>2</v>
      </c>
      <c r="C4" s="4" t="s">
        <v>3</v>
      </c>
      <c r="D4" s="11"/>
      <c r="E4" s="12">
        <v>1500</v>
      </c>
      <c r="F4" s="12">
        <v>1700</v>
      </c>
      <c r="G4" s="12">
        <v>1850</v>
      </c>
      <c r="H4" s="12">
        <v>1900</v>
      </c>
      <c r="I4" s="12">
        <v>1950</v>
      </c>
      <c r="J4" s="13">
        <v>2000</v>
      </c>
    </row>
    <row r="5" spans="2:10" x14ac:dyDescent="0.25">
      <c r="B5" s="3">
        <v>3</v>
      </c>
      <c r="C5" s="5" t="s">
        <v>1</v>
      </c>
      <c r="D5" s="11"/>
      <c r="E5" s="12"/>
      <c r="F5" s="12"/>
      <c r="G5" s="12"/>
      <c r="H5" s="12"/>
      <c r="I5" s="12"/>
      <c r="J5" s="13"/>
    </row>
    <row r="6" spans="2:10" x14ac:dyDescent="0.25">
      <c r="B6" s="3">
        <v>4</v>
      </c>
      <c r="C6" s="4" t="s">
        <v>4</v>
      </c>
      <c r="D6" s="11">
        <v>0</v>
      </c>
      <c r="E6" s="12">
        <v>-600</v>
      </c>
      <c r="F6" s="12">
        <v>-612</v>
      </c>
      <c r="G6" s="12">
        <v>-624</v>
      </c>
      <c r="H6" s="12">
        <v>-637</v>
      </c>
      <c r="I6" s="12">
        <v>-649</v>
      </c>
      <c r="J6" s="13">
        <v>-662</v>
      </c>
    </row>
    <row r="7" spans="2:10" x14ac:dyDescent="0.25">
      <c r="B7" s="3">
        <v>5</v>
      </c>
      <c r="C7" s="4" t="s">
        <v>5</v>
      </c>
      <c r="D7" s="11">
        <v>0</v>
      </c>
      <c r="E7" s="12">
        <v>-350</v>
      </c>
      <c r="F7" s="12">
        <v>-350</v>
      </c>
      <c r="G7" s="12">
        <v>-350</v>
      </c>
      <c r="H7" s="12">
        <v>-350</v>
      </c>
      <c r="I7" s="12">
        <v>-350</v>
      </c>
      <c r="J7" s="13">
        <v>-350</v>
      </c>
    </row>
    <row r="8" spans="2:10" x14ac:dyDescent="0.25">
      <c r="B8" s="3">
        <v>6</v>
      </c>
      <c r="C8" s="4" t="s">
        <v>6</v>
      </c>
      <c r="D8" s="11"/>
      <c r="E8" s="12">
        <v>-24</v>
      </c>
      <c r="F8" s="12">
        <v>-24</v>
      </c>
      <c r="G8" s="12">
        <v>-24</v>
      </c>
      <c r="H8" s="12">
        <v>-24</v>
      </c>
      <c r="I8" s="12">
        <v>-24</v>
      </c>
      <c r="J8" s="13">
        <v>-24</v>
      </c>
    </row>
    <row r="9" spans="2:10" x14ac:dyDescent="0.25">
      <c r="B9" s="3">
        <v>7</v>
      </c>
      <c r="C9" s="5" t="s">
        <v>12</v>
      </c>
      <c r="D9" s="14">
        <f t="shared" ref="D9:J9" si="0">SUM(D6:D8)</f>
        <v>0</v>
      </c>
      <c r="E9" s="15">
        <f t="shared" si="0"/>
        <v>-974</v>
      </c>
      <c r="F9" s="15">
        <f t="shared" si="0"/>
        <v>-986</v>
      </c>
      <c r="G9" s="15">
        <f t="shared" si="0"/>
        <v>-998</v>
      </c>
      <c r="H9" s="15">
        <f t="shared" si="0"/>
        <v>-1011</v>
      </c>
      <c r="I9" s="15">
        <f t="shared" si="0"/>
        <v>-1023</v>
      </c>
      <c r="J9" s="16">
        <f t="shared" si="0"/>
        <v>-1036</v>
      </c>
    </row>
    <row r="10" spans="2:10" x14ac:dyDescent="0.25">
      <c r="B10" s="3">
        <v>8</v>
      </c>
      <c r="C10" s="4" t="s">
        <v>7</v>
      </c>
      <c r="D10" s="11">
        <f>D4+D9</f>
        <v>0</v>
      </c>
      <c r="E10" s="12">
        <f t="shared" ref="E10:J10" si="1">E4+E9</f>
        <v>526</v>
      </c>
      <c r="F10" s="12">
        <f t="shared" si="1"/>
        <v>714</v>
      </c>
      <c r="G10" s="12">
        <f t="shared" si="1"/>
        <v>852</v>
      </c>
      <c r="H10" s="12">
        <f t="shared" si="1"/>
        <v>889</v>
      </c>
      <c r="I10" s="12">
        <f t="shared" si="1"/>
        <v>927</v>
      </c>
      <c r="J10" s="13">
        <f t="shared" si="1"/>
        <v>964</v>
      </c>
    </row>
    <row r="11" spans="2:10" x14ac:dyDescent="0.25">
      <c r="B11" s="3">
        <v>9</v>
      </c>
      <c r="C11" s="4" t="s">
        <v>13</v>
      </c>
      <c r="D11" s="11">
        <f>-0.3*D10</f>
        <v>0</v>
      </c>
      <c r="E11" s="12">
        <f t="shared" ref="E11:J11" si="2">-0.3*E10</f>
        <v>-157.79999999999998</v>
      </c>
      <c r="F11" s="12">
        <f t="shared" si="2"/>
        <v>-214.2</v>
      </c>
      <c r="G11" s="12">
        <f t="shared" si="2"/>
        <v>-255.6</v>
      </c>
      <c r="H11" s="12">
        <f t="shared" si="2"/>
        <v>-266.7</v>
      </c>
      <c r="I11" s="12">
        <f t="shared" si="2"/>
        <v>-278.09999999999997</v>
      </c>
      <c r="J11" s="13">
        <f t="shared" si="2"/>
        <v>-289.2</v>
      </c>
    </row>
    <row r="12" spans="2:10" x14ac:dyDescent="0.25">
      <c r="B12" s="3">
        <v>10</v>
      </c>
      <c r="C12" s="5" t="s">
        <v>14</v>
      </c>
      <c r="D12" s="14">
        <f>D10+D11</f>
        <v>0</v>
      </c>
      <c r="E12" s="15">
        <f t="shared" ref="E12:J12" si="3">E10+E11</f>
        <v>368.20000000000005</v>
      </c>
      <c r="F12" s="15">
        <f t="shared" si="3"/>
        <v>499.8</v>
      </c>
      <c r="G12" s="15">
        <f t="shared" si="3"/>
        <v>596.4</v>
      </c>
      <c r="H12" s="15">
        <f t="shared" si="3"/>
        <v>622.29999999999995</v>
      </c>
      <c r="I12" s="15">
        <f t="shared" si="3"/>
        <v>648.90000000000009</v>
      </c>
      <c r="J12" s="16">
        <f t="shared" si="3"/>
        <v>674.8</v>
      </c>
    </row>
    <row r="13" spans="2:10" x14ac:dyDescent="0.25">
      <c r="B13" s="3">
        <v>11</v>
      </c>
      <c r="C13" s="4" t="s">
        <v>2</v>
      </c>
      <c r="D13" s="11"/>
      <c r="E13" s="12"/>
      <c r="F13" s="12"/>
      <c r="G13" s="12"/>
      <c r="H13" s="12"/>
      <c r="I13" s="12"/>
      <c r="J13" s="13"/>
    </row>
    <row r="14" spans="2:10" x14ac:dyDescent="0.25">
      <c r="B14" s="3">
        <v>12</v>
      </c>
      <c r="C14" s="4" t="s">
        <v>15</v>
      </c>
      <c r="D14" s="11">
        <v>-1200</v>
      </c>
      <c r="E14" s="12"/>
      <c r="F14" s="12"/>
      <c r="G14" s="12"/>
      <c r="H14" s="12"/>
      <c r="I14" s="12"/>
      <c r="J14" s="13"/>
    </row>
    <row r="15" spans="2:10" x14ac:dyDescent="0.25">
      <c r="B15" s="3">
        <v>13</v>
      </c>
      <c r="C15" s="4" t="s">
        <v>8</v>
      </c>
      <c r="D15" s="11"/>
      <c r="E15" s="12">
        <v>24</v>
      </c>
      <c r="F15" s="12">
        <v>24</v>
      </c>
      <c r="G15" s="12">
        <v>24</v>
      </c>
      <c r="H15" s="12">
        <v>24</v>
      </c>
      <c r="I15" s="12">
        <v>24</v>
      </c>
      <c r="J15" s="13">
        <v>24</v>
      </c>
    </row>
    <row r="16" spans="2:10" x14ac:dyDescent="0.25">
      <c r="B16" s="3">
        <v>14</v>
      </c>
      <c r="C16" s="4" t="s">
        <v>16</v>
      </c>
      <c r="D16" s="11">
        <f t="shared" ref="D16:J16" si="4">SUM(D14:D15)</f>
        <v>-1200</v>
      </c>
      <c r="E16" s="12">
        <f t="shared" si="4"/>
        <v>24</v>
      </c>
      <c r="F16" s="12">
        <f t="shared" si="4"/>
        <v>24</v>
      </c>
      <c r="G16" s="12">
        <f t="shared" si="4"/>
        <v>24</v>
      </c>
      <c r="H16" s="12">
        <f t="shared" si="4"/>
        <v>24</v>
      </c>
      <c r="I16" s="12">
        <f t="shared" si="4"/>
        <v>24</v>
      </c>
      <c r="J16" s="13">
        <f t="shared" si="4"/>
        <v>24</v>
      </c>
    </row>
    <row r="17" spans="2:10" x14ac:dyDescent="0.25">
      <c r="B17" s="3">
        <v>15</v>
      </c>
      <c r="C17" s="4" t="s">
        <v>17</v>
      </c>
      <c r="D17" s="11"/>
      <c r="E17" s="12"/>
      <c r="F17" s="12"/>
      <c r="G17" s="12"/>
      <c r="H17" s="12"/>
      <c r="I17" s="12"/>
      <c r="J17" s="13">
        <v>1682</v>
      </c>
    </row>
    <row r="18" spans="2:10" x14ac:dyDescent="0.25">
      <c r="B18" s="3">
        <v>16</v>
      </c>
      <c r="C18" s="5" t="s">
        <v>18</v>
      </c>
      <c r="D18" s="17">
        <f>D12+D16</f>
        <v>-1200</v>
      </c>
      <c r="E18" s="18">
        <f t="shared" ref="E18:J18" si="5">E12+E16</f>
        <v>392.20000000000005</v>
      </c>
      <c r="F18" s="18">
        <f t="shared" si="5"/>
        <v>523.79999999999995</v>
      </c>
      <c r="G18" s="18">
        <f t="shared" si="5"/>
        <v>620.4</v>
      </c>
      <c r="H18" s="18">
        <f t="shared" si="5"/>
        <v>646.29999999999995</v>
      </c>
      <c r="I18" s="18">
        <f t="shared" si="5"/>
        <v>672.90000000000009</v>
      </c>
      <c r="J18" s="19">
        <f t="shared" si="5"/>
        <v>698.8</v>
      </c>
    </row>
    <row r="19" spans="2:10" x14ac:dyDescent="0.25">
      <c r="B19" s="3">
        <v>17</v>
      </c>
      <c r="C19" s="4" t="s">
        <v>9</v>
      </c>
      <c r="D19" s="11">
        <v>600</v>
      </c>
      <c r="E19" s="12">
        <v>-120</v>
      </c>
      <c r="F19" s="12">
        <v>-120</v>
      </c>
      <c r="G19" s="12">
        <v>-120</v>
      </c>
      <c r="H19" s="12">
        <v>-120</v>
      </c>
      <c r="I19" s="12">
        <v>-120</v>
      </c>
      <c r="J19" s="13">
        <v>-120</v>
      </c>
    </row>
    <row r="20" spans="2:10" x14ac:dyDescent="0.25">
      <c r="B20" s="3">
        <v>18</v>
      </c>
      <c r="C20" s="4" t="s">
        <v>10</v>
      </c>
      <c r="D20" s="11"/>
      <c r="E20" s="12">
        <v>-48</v>
      </c>
      <c r="F20" s="12">
        <v>-38</v>
      </c>
      <c r="G20" s="12">
        <v>-29</v>
      </c>
      <c r="H20" s="12">
        <v>-19</v>
      </c>
      <c r="I20" s="12">
        <v>-10</v>
      </c>
      <c r="J20" s="13"/>
    </row>
    <row r="21" spans="2:10" x14ac:dyDescent="0.25">
      <c r="B21" s="3">
        <v>19</v>
      </c>
      <c r="C21" s="5" t="s">
        <v>19</v>
      </c>
      <c r="D21" s="14">
        <f t="shared" ref="D21:J21" si="6">SUM(D19:D20)</f>
        <v>600</v>
      </c>
      <c r="E21" s="15">
        <f t="shared" si="6"/>
        <v>-168</v>
      </c>
      <c r="F21" s="15">
        <f t="shared" si="6"/>
        <v>-158</v>
      </c>
      <c r="G21" s="15">
        <f t="shared" si="6"/>
        <v>-149</v>
      </c>
      <c r="H21" s="15">
        <f t="shared" si="6"/>
        <v>-139</v>
      </c>
      <c r="I21" s="15">
        <f t="shared" si="6"/>
        <v>-130</v>
      </c>
      <c r="J21" s="16">
        <f t="shared" si="6"/>
        <v>-120</v>
      </c>
    </row>
    <row r="22" spans="2:10" x14ac:dyDescent="0.25">
      <c r="B22" s="3">
        <v>20</v>
      </c>
      <c r="C22" s="4" t="s">
        <v>11</v>
      </c>
      <c r="D22" s="11">
        <f>-0.3*D20</f>
        <v>0</v>
      </c>
      <c r="E22" s="12">
        <f t="shared" ref="E22:J22" si="7">-0.3*E20</f>
        <v>14.399999999999999</v>
      </c>
      <c r="F22" s="12">
        <f t="shared" si="7"/>
        <v>11.4</v>
      </c>
      <c r="G22" s="12">
        <f t="shared" si="7"/>
        <v>8.6999999999999993</v>
      </c>
      <c r="H22" s="12">
        <f t="shared" si="7"/>
        <v>5.7</v>
      </c>
      <c r="I22" s="12">
        <f t="shared" si="7"/>
        <v>3</v>
      </c>
      <c r="J22" s="13">
        <f t="shared" si="7"/>
        <v>0</v>
      </c>
    </row>
    <row r="23" spans="2:10" ht="15.75" thickBot="1" x14ac:dyDescent="0.3">
      <c r="B23" s="6">
        <v>21</v>
      </c>
      <c r="C23" s="7" t="s">
        <v>20</v>
      </c>
      <c r="D23" s="20">
        <f>D18+D21+D22</f>
        <v>-600</v>
      </c>
      <c r="E23" s="21">
        <f t="shared" ref="E23:J23" si="8">E18+E21+E22</f>
        <v>238.60000000000005</v>
      </c>
      <c r="F23" s="21">
        <f t="shared" si="8"/>
        <v>377.19999999999993</v>
      </c>
      <c r="G23" s="21">
        <f t="shared" si="8"/>
        <v>480.09999999999997</v>
      </c>
      <c r="H23" s="21">
        <f t="shared" si="8"/>
        <v>513</v>
      </c>
      <c r="I23" s="21">
        <f t="shared" si="8"/>
        <v>545.90000000000009</v>
      </c>
      <c r="J23" s="22">
        <f t="shared" si="8"/>
        <v>578.79999999999995</v>
      </c>
    </row>
    <row r="24" spans="2:10" x14ac:dyDescent="0.25">
      <c r="B24" s="25"/>
      <c r="C24" s="26"/>
      <c r="D24" s="27"/>
      <c r="E24" s="27"/>
      <c r="F24" s="27"/>
      <c r="G24" s="27"/>
      <c r="H24" s="27"/>
      <c r="I24" s="27"/>
      <c r="J24" s="27"/>
    </row>
    <row r="25" spans="2:10" x14ac:dyDescent="0.25">
      <c r="B25" s="25"/>
      <c r="C25" s="31" t="s">
        <v>25</v>
      </c>
      <c r="D25" s="27">
        <f>-D18</f>
        <v>1200</v>
      </c>
      <c r="E25" s="27"/>
      <c r="F25" s="27"/>
      <c r="G25" s="27"/>
      <c r="H25" s="27"/>
      <c r="I25" s="27"/>
      <c r="J25" s="27"/>
    </row>
    <row r="26" spans="2:10" x14ac:dyDescent="0.25">
      <c r="C26" s="28" t="s">
        <v>31</v>
      </c>
      <c r="D26" s="33">
        <f>D38</f>
        <v>0.10100000000000001</v>
      </c>
    </row>
    <row r="27" spans="2:10" x14ac:dyDescent="0.25">
      <c r="C27" s="23" t="s">
        <v>22</v>
      </c>
      <c r="D27" s="30">
        <f>NPV(D26,E18:J18)+D18</f>
        <v>1301.2385875720743</v>
      </c>
      <c r="E27" s="30"/>
    </row>
    <row r="28" spans="2:10" x14ac:dyDescent="0.25">
      <c r="C28" s="24" t="s">
        <v>23</v>
      </c>
      <c r="D28" s="33">
        <f>IRR(D18:J18)</f>
        <v>0.38359280259809769</v>
      </c>
    </row>
    <row r="29" spans="2:10" x14ac:dyDescent="0.25">
      <c r="C29" s="23" t="s">
        <v>24</v>
      </c>
      <c r="D29" s="32">
        <f>(D27/D25)</f>
        <v>1.0843654896433952</v>
      </c>
    </row>
    <row r="33" spans="2:7" x14ac:dyDescent="0.25">
      <c r="B33">
        <v>1</v>
      </c>
      <c r="C33" t="s">
        <v>26</v>
      </c>
      <c r="D33" s="29">
        <v>0.15</v>
      </c>
    </row>
    <row r="34" spans="2:7" x14ac:dyDescent="0.25">
      <c r="B34">
        <v>2</v>
      </c>
      <c r="C34" t="s">
        <v>29</v>
      </c>
      <c r="D34" s="29">
        <v>0.5</v>
      </c>
    </row>
    <row r="35" spans="2:7" x14ac:dyDescent="0.25">
      <c r="B35">
        <v>3</v>
      </c>
      <c r="C35" t="s">
        <v>27</v>
      </c>
      <c r="D35" s="29">
        <v>0.08</v>
      </c>
    </row>
    <row r="36" spans="2:7" x14ac:dyDescent="0.25">
      <c r="B36">
        <v>4</v>
      </c>
      <c r="C36" t="s">
        <v>28</v>
      </c>
      <c r="D36" s="29">
        <v>0.5</v>
      </c>
    </row>
    <row r="37" spans="2:7" x14ac:dyDescent="0.25">
      <c r="B37">
        <v>5</v>
      </c>
      <c r="C37" t="s">
        <v>30</v>
      </c>
      <c r="D37" s="29">
        <v>0.35</v>
      </c>
    </row>
    <row r="38" spans="2:7" x14ac:dyDescent="0.25">
      <c r="B38">
        <v>6</v>
      </c>
      <c r="C38" t="s">
        <v>32</v>
      </c>
      <c r="D38" s="33">
        <f>D33*D34+D35*D36*(1-D37)</f>
        <v>0.10100000000000001</v>
      </c>
    </row>
  </sheetData>
  <pageMargins left="0.7" right="0.7" top="0.75" bottom="0.75" header="0.3" footer="0.3"/>
  <pageSetup orientation="portrait" horizontalDpi="200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50.7109375" customWidth="1"/>
    <col min="2" max="2" width="14.28515625" customWidth="1"/>
    <col min="3" max="3" width="11.5703125" bestFit="1" customWidth="1"/>
    <col min="10" max="10" width="15.28515625" customWidth="1"/>
    <col min="11" max="11" width="10.5703125" bestFit="1" customWidth="1"/>
  </cols>
  <sheetData>
    <row r="1" spans="1:15" ht="29.25" x14ac:dyDescent="0.25">
      <c r="A1" s="40" t="s">
        <v>39</v>
      </c>
    </row>
    <row r="2" spans="1:15" ht="57.75" x14ac:dyDescent="0.25">
      <c r="A2" s="40" t="s">
        <v>40</v>
      </c>
    </row>
    <row r="3" spans="1:15" ht="57.75" x14ac:dyDescent="0.25">
      <c r="A3" s="40" t="s">
        <v>41</v>
      </c>
    </row>
    <row r="4" spans="1:15" ht="72.75" thickBot="1" x14ac:dyDescent="0.3">
      <c r="A4" s="40" t="s">
        <v>42</v>
      </c>
    </row>
    <row r="5" spans="1:15" ht="15.75" thickBot="1" x14ac:dyDescent="0.3">
      <c r="B5" s="34" t="s">
        <v>33</v>
      </c>
      <c r="C5" s="35">
        <v>0</v>
      </c>
      <c r="D5" s="35">
        <v>1</v>
      </c>
      <c r="E5" s="35">
        <v>2</v>
      </c>
      <c r="F5" s="35">
        <v>3</v>
      </c>
      <c r="G5" s="35">
        <v>4</v>
      </c>
      <c r="H5" s="35">
        <v>5</v>
      </c>
      <c r="J5" s="34" t="s">
        <v>38</v>
      </c>
      <c r="K5" s="35">
        <v>0</v>
      </c>
      <c r="L5" s="35">
        <v>1</v>
      </c>
      <c r="M5" s="35">
        <v>2</v>
      </c>
      <c r="N5" s="35">
        <v>3</v>
      </c>
      <c r="O5" s="35">
        <v>4</v>
      </c>
    </row>
    <row r="6" spans="1:15" ht="15.75" thickBot="1" x14ac:dyDescent="0.3">
      <c r="B6" s="36" t="s">
        <v>34</v>
      </c>
      <c r="C6" s="37">
        <v>-7000</v>
      </c>
      <c r="D6" s="37"/>
      <c r="E6" s="37"/>
      <c r="F6" s="37"/>
      <c r="G6" s="37"/>
      <c r="H6" s="37"/>
      <c r="J6" s="36" t="s">
        <v>34</v>
      </c>
      <c r="K6" s="37">
        <v>-5000</v>
      </c>
      <c r="L6" s="37"/>
      <c r="M6" s="37"/>
      <c r="N6" s="37"/>
      <c r="O6" s="37"/>
    </row>
    <row r="7" spans="1:15" ht="18" customHeight="1" thickBot="1" x14ac:dyDescent="0.3">
      <c r="B7" s="36" t="s">
        <v>35</v>
      </c>
      <c r="C7" s="37"/>
      <c r="D7" s="37">
        <v>-1200</v>
      </c>
      <c r="E7" s="37">
        <v>-1500</v>
      </c>
      <c r="F7" s="37">
        <v>-1700</v>
      </c>
      <c r="G7" s="37">
        <v>-1900</v>
      </c>
      <c r="H7" s="37">
        <v>-2100</v>
      </c>
      <c r="J7" s="36" t="s">
        <v>35</v>
      </c>
      <c r="K7" s="37"/>
      <c r="L7" s="37">
        <v>-1400</v>
      </c>
      <c r="M7" s="37">
        <v>-1600</v>
      </c>
      <c r="N7" s="37">
        <v>-1900</v>
      </c>
      <c r="O7" s="37">
        <v>-2300</v>
      </c>
    </row>
    <row r="8" spans="1:15" ht="17.25" customHeight="1" thickBot="1" x14ac:dyDescent="0.3">
      <c r="B8" s="36" t="s">
        <v>36</v>
      </c>
      <c r="C8" s="37"/>
      <c r="D8" s="37"/>
      <c r="E8" s="37"/>
      <c r="F8" s="37"/>
      <c r="G8" s="37"/>
      <c r="H8" s="37">
        <v>1800</v>
      </c>
      <c r="J8" s="36" t="s">
        <v>36</v>
      </c>
      <c r="K8" s="37"/>
      <c r="L8" s="37"/>
      <c r="M8" s="37"/>
      <c r="N8" s="37"/>
      <c r="O8" s="37">
        <v>2000</v>
      </c>
    </row>
    <row r="9" spans="1:15" ht="15.75" thickBot="1" x14ac:dyDescent="0.3">
      <c r="B9" s="38" t="s">
        <v>37</v>
      </c>
      <c r="C9" s="39">
        <f>SUM(C6:C8)</f>
        <v>-7000</v>
      </c>
      <c r="D9" s="39">
        <f t="shared" ref="D9:H9" si="0">SUM(D6:D8)</f>
        <v>-1200</v>
      </c>
      <c r="E9" s="39">
        <f t="shared" si="0"/>
        <v>-1500</v>
      </c>
      <c r="F9" s="39">
        <f t="shared" si="0"/>
        <v>-1700</v>
      </c>
      <c r="G9" s="39">
        <f t="shared" si="0"/>
        <v>-1900</v>
      </c>
      <c r="H9" s="39">
        <f t="shared" si="0"/>
        <v>-300</v>
      </c>
      <c r="J9" s="38" t="s">
        <v>37</v>
      </c>
      <c r="K9" s="39">
        <f>SUM(K6:K8)</f>
        <v>-5000</v>
      </c>
      <c r="L9" s="39">
        <f>SUM(L6:L8)</f>
        <v>-1400</v>
      </c>
      <c r="M9" s="39">
        <f>SUM(M6:M8)</f>
        <v>-1600</v>
      </c>
      <c r="N9" s="39">
        <f>SUM(N6:N8)</f>
        <v>-1900</v>
      </c>
      <c r="O9" s="39">
        <f>SUM(O6:O8)</f>
        <v>-300</v>
      </c>
    </row>
    <row r="11" spans="1:15" x14ac:dyDescent="0.25">
      <c r="B11" s="41" t="s">
        <v>43</v>
      </c>
      <c r="C11" s="29">
        <v>0.1</v>
      </c>
      <c r="J11" s="41" t="s">
        <v>43</v>
      </c>
      <c r="K11" s="29">
        <v>0.1</v>
      </c>
    </row>
    <row r="12" spans="1:15" x14ac:dyDescent="0.25">
      <c r="B12" s="41" t="s">
        <v>22</v>
      </c>
      <c r="C12" s="30">
        <f>NPV(C11,D9:H9)+C9</f>
        <v>-12091.815636040756</v>
      </c>
      <c r="J12" s="41" t="s">
        <v>22</v>
      </c>
      <c r="K12" s="30">
        <f>NPV(K11,L9:O9)+K9</f>
        <v>-9227.443480636568</v>
      </c>
    </row>
    <row r="13" spans="1:15" x14ac:dyDescent="0.25">
      <c r="B13" s="41" t="s">
        <v>44</v>
      </c>
      <c r="C13" s="30">
        <f>PMT(C11,5,C12,0,0)</f>
        <v>3189.7905030220636</v>
      </c>
      <c r="J13" s="41" t="s">
        <v>44</v>
      </c>
      <c r="K13" s="30">
        <f>PMT(K11,4,K12,0,0)</f>
        <v>2910.9890109890111</v>
      </c>
    </row>
    <row r="15" spans="1:15" ht="99" x14ac:dyDescent="0.3">
      <c r="A15" s="42" t="s">
        <v>45</v>
      </c>
    </row>
    <row r="16" spans="1:15" ht="17.25" x14ac:dyDescent="0.3">
      <c r="A16" s="43"/>
    </row>
    <row r="17" spans="1:1" ht="33" x14ac:dyDescent="0.3">
      <c r="A17" s="42" t="s">
        <v>46</v>
      </c>
    </row>
    <row r="19" spans="1:1" ht="66" x14ac:dyDescent="0.3">
      <c r="A19" s="4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Flujo Caja</vt:lpstr>
      <vt:lpstr>VAN-TIR-RENTABILIDAD</vt:lpstr>
      <vt:lpstr>CAUE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Marlon</dc:creator>
  <cp:lastModifiedBy>Yoselin Vega Artavia</cp:lastModifiedBy>
  <dcterms:created xsi:type="dcterms:W3CDTF">2010-02-02T17:08:41Z</dcterms:created>
  <dcterms:modified xsi:type="dcterms:W3CDTF">2012-05-07T17:01:42Z</dcterms:modified>
</cp:coreProperties>
</file>